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states_experiences\"/>
    </mc:Choice>
  </mc:AlternateContent>
  <xr:revisionPtr revIDLastSave="0" documentId="13_ncr:1_{6F50677A-5793-4AFA-A766-44E9C7784F6B}" xr6:coauthVersionLast="47" xr6:coauthVersionMax="47" xr10:uidLastSave="{00000000-0000-0000-0000-000000000000}"/>
  <bookViews>
    <workbookView xWindow="-108" yWindow="-108" windowWidth="23256" windowHeight="12456" activeTab="1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6" i="2" s="1"/>
  <c r="F6" i="2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9" i="2" l="1"/>
  <c r="H9" i="2" s="1"/>
  <c r="D8" i="2"/>
  <c r="D7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9" i="2" l="1"/>
  <c r="F9" i="2"/>
  <c r="J8" i="2"/>
  <c r="F8" i="2"/>
  <c r="H8" i="2"/>
  <c r="H7" i="2"/>
  <c r="J7" i="2"/>
  <c r="F7" i="2"/>
  <c r="F3" i="2"/>
  <c r="H3" i="2"/>
  <c r="F4" i="2"/>
  <c r="H4" i="2"/>
  <c r="F5" i="2"/>
  <c r="H5" i="2"/>
  <c r="F2" i="2"/>
  <c r="H2" i="2"/>
  <c r="J10" i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G3" i="5" s="1" a="1"/>
  <c r="G3" i="5" s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E3" i="5" l="1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13" i="4" a="1"/>
  <c r="F13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J8" i="13"/>
  <c r="V8" i="13"/>
  <c r="K9" i="13"/>
  <c r="W9" i="13"/>
  <c r="O5" i="13"/>
  <c r="G9" i="13"/>
  <c r="R3" i="13"/>
  <c r="G4" i="13"/>
  <c r="S4" i="13"/>
  <c r="T5" i="13"/>
  <c r="I6" i="13"/>
  <c r="U6" i="13"/>
  <c r="J7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I8" i="13" l="1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C12" i="4" a="1"/>
  <c r="C12" i="4" s="1"/>
  <c r="C13" i="5" a="1"/>
  <c r="C13" i="5" s="1"/>
  <c r="M12" i="1" s="1" a="1"/>
  <c r="M12" i="1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M3" i="1" a="1"/>
  <c r="M3" i="1" s="1"/>
  <c r="G4" i="4" s="1" a="1"/>
  <c r="G4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F5" i="7" a="1"/>
  <c r="F5" i="7" s="1"/>
  <c r="N4" i="1" a="1"/>
  <c r="N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I7" i="13" l="1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7" a="1"/>
  <c r="G13" i="7" s="1"/>
  <c r="G13" i="4" a="1"/>
  <c r="G13" i="4" s="1"/>
  <c r="O2" i="1"/>
  <c r="I3" i="4" s="1" a="1"/>
  <c r="I3" i="4" s="1"/>
  <c r="O12" i="1"/>
  <c r="I13" i="4" s="1" a="1"/>
  <c r="I13" i="4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B9" i="13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O9" i="1" l="1"/>
  <c r="I10" i="4" s="1" a="1"/>
  <c r="I10" i="4" s="1"/>
  <c r="H10" i="4" a="1"/>
  <c r="H10" i="4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<sst xmlns="http://schemas.openxmlformats.org/spreadsheetml/2006/main" count="216" uniqueCount="146">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</sst>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A17" workbookViewId="0">
      <selection activeCell="P18" sqref="P18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9"/>
      <c r="C2" s="29"/>
      <c r="D2" s="29"/>
      <c r="E2" s="29"/>
      <c r="F2" s="29"/>
      <c r="G2" s="29"/>
    </row>
    <row r="3" spans="2:17" x14ac:dyDescent="0.3">
      <c r="B3" s="26" t="s">
        <v>20</v>
      </c>
      <c r="C3" s="26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3">
      <c r="B4" s="26"/>
      <c r="C4" s="26"/>
      <c r="D4" s="2"/>
      <c r="E4" s="2" t="s">
        <v>25</v>
      </c>
      <c r="F4" s="2" t="s">
        <v>26</v>
      </c>
      <c r="G4" s="2" t="s">
        <v>27</v>
      </c>
    </row>
    <row r="5" spans="2:17" x14ac:dyDescent="0.3">
      <c r="B5" s="25" t="s">
        <v>28</v>
      </c>
      <c r="C5" s="25"/>
      <c r="D5" s="25"/>
      <c r="E5" s="25"/>
      <c r="F5" s="25"/>
      <c r="G5" s="25"/>
      <c r="K5" t="s">
        <v>29</v>
      </c>
      <c r="L5">
        <v>5</v>
      </c>
    </row>
    <row r="6" spans="2:17" x14ac:dyDescent="0.3">
      <c r="B6" s="5" t="s">
        <v>30</v>
      </c>
      <c r="C6" s="30" t="s">
        <v>31</v>
      </c>
      <c r="D6" s="30"/>
      <c r="E6" s="2">
        <v>0.25</v>
      </c>
      <c r="F6" s="2">
        <v>3.25</v>
      </c>
      <c r="G6" s="2">
        <v>8</v>
      </c>
    </row>
    <row r="7" spans="2:17" x14ac:dyDescent="0.3">
      <c r="B7" s="26" t="s">
        <v>32</v>
      </c>
      <c r="C7" s="26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3">
      <c r="B8" s="26"/>
      <c r="C8" s="26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6"/>
      <c r="C9" s="26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31" t="s">
        <v>40</v>
      </c>
      <c r="C10" s="31"/>
      <c r="D10" s="31"/>
      <c r="E10" s="31"/>
      <c r="F10" s="31"/>
      <c r="G10" s="31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41</v>
      </c>
      <c r="C11" s="32" t="s">
        <v>42</v>
      </c>
      <c r="D11" s="32"/>
      <c r="E11" s="2">
        <v>0.5</v>
      </c>
      <c r="F11" s="2">
        <v>0.75</v>
      </c>
      <c r="G11" s="2">
        <v>1.25</v>
      </c>
    </row>
    <row r="12" spans="2:17" x14ac:dyDescent="0.3">
      <c r="B12" s="2" t="s">
        <v>43</v>
      </c>
      <c r="C12" s="31" t="s">
        <v>44</v>
      </c>
      <c r="D12" s="31"/>
      <c r="E12" s="2">
        <v>0</v>
      </c>
      <c r="F12" s="2">
        <v>0.5</v>
      </c>
      <c r="G12" s="2">
        <v>1.5</v>
      </c>
    </row>
    <row r="13" spans="2:17" x14ac:dyDescent="0.3">
      <c r="B13" s="2" t="s">
        <v>45</v>
      </c>
      <c r="C13" s="31" t="s">
        <v>46</v>
      </c>
      <c r="D13" s="31"/>
      <c r="E13" s="2">
        <v>0.75</v>
      </c>
      <c r="F13" s="2">
        <v>1</v>
      </c>
      <c r="G13" s="2">
        <v>1.5</v>
      </c>
    </row>
    <row r="14" spans="2:17" x14ac:dyDescent="0.3">
      <c r="B14" s="31" t="s">
        <v>28</v>
      </c>
      <c r="C14" s="31"/>
      <c r="D14" s="31"/>
      <c r="E14" s="31"/>
      <c r="F14" s="31"/>
      <c r="G14" s="31"/>
    </row>
    <row r="15" spans="2:17" x14ac:dyDescent="0.3">
      <c r="B15" s="27" t="s">
        <v>47</v>
      </c>
      <c r="C15" s="28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3">
      <c r="B16" s="23"/>
      <c r="C16" s="24"/>
      <c r="D16" s="2" t="s">
        <v>38</v>
      </c>
      <c r="E16">
        <v>1.5</v>
      </c>
      <c r="F16">
        <v>4</v>
      </c>
      <c r="G16">
        <v>35</v>
      </c>
    </row>
    <row r="17" spans="2:13" x14ac:dyDescent="0.3">
      <c r="B17" s="23"/>
      <c r="C17" s="24"/>
      <c r="D17" s="2" t="s">
        <v>39</v>
      </c>
      <c r="E17">
        <v>2</v>
      </c>
      <c r="F17">
        <v>5</v>
      </c>
      <c r="G17">
        <v>75</v>
      </c>
    </row>
    <row r="18" spans="2:13" x14ac:dyDescent="0.3">
      <c r="B18" s="23" t="s">
        <v>50</v>
      </c>
      <c r="C18" s="24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3">
      <c r="B19" s="23"/>
      <c r="C19" s="24"/>
      <c r="D19" s="2" t="s">
        <v>38</v>
      </c>
      <c r="E19">
        <v>4</v>
      </c>
      <c r="F19">
        <v>6.5</v>
      </c>
      <c r="G19">
        <v>14</v>
      </c>
    </row>
    <row r="20" spans="2:13" x14ac:dyDescent="0.3">
      <c r="B20" s="23"/>
      <c r="C20" s="24"/>
      <c r="D20" s="2" t="s">
        <v>39</v>
      </c>
      <c r="E20">
        <v>8</v>
      </c>
      <c r="F20">
        <v>13</v>
      </c>
      <c r="G20">
        <v>21</v>
      </c>
    </row>
    <row r="21" spans="2:13" x14ac:dyDescent="0.3">
      <c r="B21" s="23" t="s">
        <v>54</v>
      </c>
      <c r="C21" s="24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3">
      <c r="B22" s="23"/>
      <c r="C22" s="24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3">
      <c r="B23" s="23"/>
      <c r="C23" s="24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3">
      <c r="B25" s="25" t="s">
        <v>56</v>
      </c>
      <c r="C25" s="25"/>
      <c r="D25" s="25"/>
      <c r="E25" s="25"/>
      <c r="F25" s="25"/>
      <c r="G25" s="25"/>
    </row>
    <row r="26" spans="2:13" x14ac:dyDescent="0.3">
      <c r="B26" s="26" t="s">
        <v>20</v>
      </c>
      <c r="C26" s="26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3">
      <c r="B27" s="26"/>
      <c r="C27" s="26"/>
      <c r="D27" s="2"/>
      <c r="E27" s="2" t="s">
        <v>25</v>
      </c>
      <c r="F27" s="2" t="s">
        <v>26</v>
      </c>
      <c r="G27" s="2" t="s">
        <v>27</v>
      </c>
    </row>
    <row r="28" spans="2:13" x14ac:dyDescent="0.3">
      <c r="B28" s="27" t="s">
        <v>57</v>
      </c>
      <c r="C28" s="27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3">
      <c r="B29" s="23"/>
      <c r="C29" s="23"/>
      <c r="D29" t="s">
        <v>60</v>
      </c>
      <c r="E29">
        <v>1</v>
      </c>
      <c r="F29">
        <v>8</v>
      </c>
      <c r="G29">
        <v>40</v>
      </c>
    </row>
    <row r="30" spans="2:13" x14ac:dyDescent="0.3">
      <c r="B30" t="s">
        <v>61</v>
      </c>
      <c r="C30" t="s">
        <v>62</v>
      </c>
    </row>
    <row r="31" spans="2:13" x14ac:dyDescent="0.3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3">
      <c r="B32" t="s">
        <v>65</v>
      </c>
      <c r="C32" t="s">
        <v>66</v>
      </c>
    </row>
    <row r="33" spans="2:7" x14ac:dyDescent="0.3">
      <c r="B33" s="22" t="s">
        <v>67</v>
      </c>
      <c r="C33" s="22"/>
      <c r="D33" s="22"/>
      <c r="E33" s="22"/>
      <c r="F33" s="22"/>
      <c r="G33" s="22"/>
    </row>
    <row r="34" spans="2:7" x14ac:dyDescent="0.3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3">
      <c r="B35" s="23" t="s">
        <v>70</v>
      </c>
      <c r="C35" s="23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3">
      <c r="B36" s="23"/>
      <c r="C36" s="23"/>
      <c r="D36" t="s">
        <v>73</v>
      </c>
      <c r="E36">
        <v>3</v>
      </c>
      <c r="F36">
        <v>8</v>
      </c>
      <c r="G36">
        <v>24</v>
      </c>
    </row>
    <row r="37" spans="2:7" x14ac:dyDescent="0.3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3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3">
      <c r="B39" s="22" t="s">
        <v>78</v>
      </c>
      <c r="C39" s="22"/>
      <c r="D39" s="22"/>
      <c r="E39" s="22"/>
      <c r="F39" s="22"/>
      <c r="G39" s="22"/>
    </row>
    <row r="40" spans="2:7" x14ac:dyDescent="0.3">
      <c r="B40" s="22" t="s">
        <v>79</v>
      </c>
      <c r="C40" s="23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3">
      <c r="B41" s="22"/>
      <c r="C41" s="23"/>
      <c r="D41" t="s">
        <v>82</v>
      </c>
      <c r="E41">
        <v>0.5</v>
      </c>
      <c r="F41">
        <v>4</v>
      </c>
      <c r="G41">
        <v>15</v>
      </c>
    </row>
    <row r="42" spans="2:7" x14ac:dyDescent="0.3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3">
      <c r="C43" t="s">
        <v>62</v>
      </c>
    </row>
    <row r="44" spans="2:7" x14ac:dyDescent="0.3">
      <c r="B44" s="22" t="s">
        <v>85</v>
      </c>
      <c r="C44" s="23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3">
      <c r="B45" s="22"/>
      <c r="C45" s="23"/>
      <c r="D45" t="s">
        <v>82</v>
      </c>
      <c r="E45">
        <v>0.5</v>
      </c>
      <c r="F45">
        <v>4</v>
      </c>
      <c r="G45">
        <v>15</v>
      </c>
    </row>
    <row r="46" spans="2:7" x14ac:dyDescent="0.3">
      <c r="B46" s="22" t="s">
        <v>86</v>
      </c>
      <c r="C46" s="22"/>
      <c r="D46" s="22"/>
      <c r="E46" s="22"/>
      <c r="F46" s="22"/>
      <c r="G46" s="22"/>
    </row>
    <row r="47" spans="2:7" x14ac:dyDescent="0.3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3">
      <c r="B48" s="22" t="s">
        <v>89</v>
      </c>
      <c r="C48" s="22"/>
      <c r="D48" s="22"/>
      <c r="E48" s="22"/>
      <c r="F48" s="22"/>
      <c r="G48" s="22"/>
    </row>
    <row r="49" spans="2:7" x14ac:dyDescent="0.3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3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3">
      <c r="B51" t="s">
        <v>93</v>
      </c>
      <c r="C51" t="s">
        <v>77</v>
      </c>
    </row>
    <row r="52" spans="2:7" x14ac:dyDescent="0.3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3">
      <c r="B53" s="22" t="s">
        <v>96</v>
      </c>
      <c r="C53" s="22"/>
      <c r="D53" s="22"/>
      <c r="E53" s="22"/>
      <c r="F53" s="22"/>
      <c r="G53" s="22"/>
    </row>
    <row r="54" spans="2:7" x14ac:dyDescent="0.3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3">
      <c r="B55" t="s">
        <v>99</v>
      </c>
      <c r="C55" s="23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3">
      <c r="C56" s="23"/>
      <c r="D56" t="s">
        <v>38</v>
      </c>
      <c r="E56">
        <v>2.5</v>
      </c>
      <c r="F56">
        <v>3.75</v>
      </c>
      <c r="G56">
        <v>8</v>
      </c>
    </row>
    <row r="57" spans="2:7" x14ac:dyDescent="0.3">
      <c r="C57" s="23"/>
      <c r="D57" t="s">
        <v>39</v>
      </c>
      <c r="E57">
        <v>8</v>
      </c>
      <c r="F57">
        <v>12</v>
      </c>
      <c r="G57">
        <v>24</v>
      </c>
    </row>
    <row r="58" spans="2:7" x14ac:dyDescent="0.3">
      <c r="C58" t="s">
        <v>101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tabSelected="1" workbookViewId="0">
      <selection activeCell="B32" sqref="B32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  <col min="11" max="11" width="23.88671875" bestFit="1" customWidth="1"/>
    <col min="15" max="15" width="10.6640625" bestFit="1" customWidth="1"/>
  </cols>
  <sheetData>
    <row r="1" spans="1:21" x14ac:dyDescent="0.3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8</v>
      </c>
      <c r="U1" s="8" t="s">
        <v>115</v>
      </c>
    </row>
    <row r="2" spans="1:21" x14ac:dyDescent="0.3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3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3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3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3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3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3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t="s">
        <v>142</v>
      </c>
      <c r="O8" s="20">
        <f ca="1">TODAY()</f>
        <v>45275</v>
      </c>
    </row>
    <row r="9" spans="1:21" x14ac:dyDescent="0.3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t="s">
        <v>144</v>
      </c>
    </row>
    <row r="10" spans="1:21" x14ac:dyDescent="0.3">
      <c r="A10" s="1"/>
      <c r="D10" t="str">
        <f t="shared" si="0"/>
        <v/>
      </c>
      <c r="F10" t="str">
        <f t="shared" si="1"/>
        <v/>
      </c>
      <c r="H10" t="str">
        <f t="shared" si="2"/>
        <v/>
      </c>
      <c r="J10" t="str">
        <f t="shared" si="3"/>
        <v/>
      </c>
      <c r="R10" t="s">
        <v>124</v>
      </c>
    </row>
    <row r="11" spans="1:21" x14ac:dyDescent="0.3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L11" t="s">
        <v>124</v>
      </c>
      <c r="O11" s="7"/>
      <c r="P11" s="7"/>
    </row>
    <row r="12" spans="1:21" x14ac:dyDescent="0.3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</row>
    <row r="13" spans="1:21" x14ac:dyDescent="0.3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</row>
    <row r="14" spans="1:21" x14ac:dyDescent="0.3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</row>
    <row r="15" spans="1:21" x14ac:dyDescent="0.3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</row>
    <row r="16" spans="1:21" x14ac:dyDescent="0.3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</row>
    <row r="17" spans="1:10" x14ac:dyDescent="0.3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</row>
    <row r="18" spans="1:10" x14ac:dyDescent="0.3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</row>
    <row r="19" spans="1:10" x14ac:dyDescent="0.3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</row>
    <row r="20" spans="1:10" x14ac:dyDescent="0.3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</row>
    <row r="21" spans="1:10" x14ac:dyDescent="0.3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</row>
    <row r="22" spans="1:10" x14ac:dyDescent="0.3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</row>
    <row r="23" spans="1:10" x14ac:dyDescent="0.3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</row>
    <row r="24" spans="1:10" x14ac:dyDescent="0.3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</row>
    <row r="25" spans="1:10" x14ac:dyDescent="0.3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</row>
    <row r="26" spans="1:10" x14ac:dyDescent="0.3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</row>
    <row r="27" spans="1:10" x14ac:dyDescent="0.3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</row>
    <row r="28" spans="1:10" x14ac:dyDescent="0.3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</row>
    <row r="29" spans="1:10" x14ac:dyDescent="0.3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</row>
    <row r="30" spans="1:10" x14ac:dyDescent="0.3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</row>
    <row r="31" spans="1:10" x14ac:dyDescent="0.3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</row>
    <row r="32" spans="1:10" x14ac:dyDescent="0.3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</row>
    <row r="33" spans="1:10" x14ac:dyDescent="0.3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</row>
    <row r="34" spans="1:10" x14ac:dyDescent="0.3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</row>
    <row r="35" spans="1:10" x14ac:dyDescent="0.3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</row>
    <row r="36" spans="1:10" x14ac:dyDescent="0.3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</row>
    <row r="37" spans="1:10" x14ac:dyDescent="0.3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</row>
    <row r="38" spans="1:10" x14ac:dyDescent="0.3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</row>
    <row r="39" spans="1:10" x14ac:dyDescent="0.3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</row>
    <row r="40" spans="1:10" x14ac:dyDescent="0.3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</row>
    <row r="41" spans="1:10" x14ac:dyDescent="0.3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</row>
    <row r="42" spans="1:10" x14ac:dyDescent="0.3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</row>
    <row r="43" spans="1:10" x14ac:dyDescent="0.3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</row>
    <row r="44" spans="1:10" x14ac:dyDescent="0.3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</row>
    <row r="45" spans="1:10" x14ac:dyDescent="0.3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</row>
    <row r="46" spans="1:10" x14ac:dyDescent="0.3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</row>
    <row r="47" spans="1:10" x14ac:dyDescent="0.3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</row>
    <row r="48" spans="1:10" x14ac:dyDescent="0.3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</row>
    <row r="49" spans="1:10" x14ac:dyDescent="0.3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</row>
    <row r="50" spans="1:10" x14ac:dyDescent="0.3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</row>
    <row r="51" spans="1:10" x14ac:dyDescent="0.3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</row>
    <row r="52" spans="1:10" x14ac:dyDescent="0.3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</row>
    <row r="53" spans="1:10" x14ac:dyDescent="0.3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</row>
    <row r="54" spans="1:10" x14ac:dyDescent="0.3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</row>
    <row r="55" spans="1:10" x14ac:dyDescent="0.3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</row>
    <row r="56" spans="1:10" x14ac:dyDescent="0.3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</row>
    <row r="57" spans="1:10" x14ac:dyDescent="0.3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</row>
    <row r="58" spans="1:10" x14ac:dyDescent="0.3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</row>
    <row r="59" spans="1:10" x14ac:dyDescent="0.3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</row>
    <row r="60" spans="1:10" x14ac:dyDescent="0.3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</row>
    <row r="61" spans="1:10" x14ac:dyDescent="0.3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</row>
    <row r="62" spans="1:10" x14ac:dyDescent="0.3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</row>
    <row r="63" spans="1:10" x14ac:dyDescent="0.3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</row>
    <row r="64" spans="1:10" x14ac:dyDescent="0.3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</row>
    <row r="65" spans="1:10" x14ac:dyDescent="0.3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</row>
    <row r="66" spans="1:10" x14ac:dyDescent="0.3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</row>
    <row r="67" spans="1:10" x14ac:dyDescent="0.3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</row>
    <row r="68" spans="1:10" x14ac:dyDescent="0.3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</row>
    <row r="69" spans="1:10" x14ac:dyDescent="0.3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</row>
    <row r="70" spans="1:10" x14ac:dyDescent="0.3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</row>
    <row r="71" spans="1:10" x14ac:dyDescent="0.3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</row>
    <row r="72" spans="1:10" x14ac:dyDescent="0.3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</row>
    <row r="73" spans="1:10" x14ac:dyDescent="0.3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</row>
    <row r="74" spans="1:10" x14ac:dyDescent="0.3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</row>
    <row r="75" spans="1:10" x14ac:dyDescent="0.3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</row>
    <row r="76" spans="1:10" x14ac:dyDescent="0.3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</row>
    <row r="77" spans="1:10" x14ac:dyDescent="0.3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</row>
    <row r="78" spans="1:10" x14ac:dyDescent="0.3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</row>
    <row r="79" spans="1:10" x14ac:dyDescent="0.3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</row>
    <row r="80" spans="1:10" x14ac:dyDescent="0.3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</row>
    <row r="81" spans="1:10" x14ac:dyDescent="0.3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</row>
    <row r="82" spans="1:10" x14ac:dyDescent="0.3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</row>
    <row r="83" spans="1:10" x14ac:dyDescent="0.3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</row>
    <row r="84" spans="1:10" x14ac:dyDescent="0.3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</row>
    <row r="85" spans="1:10" x14ac:dyDescent="0.3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</row>
    <row r="86" spans="1:10" x14ac:dyDescent="0.3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</row>
    <row r="87" spans="1:10" x14ac:dyDescent="0.3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</row>
    <row r="88" spans="1:10" x14ac:dyDescent="0.3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</row>
    <row r="89" spans="1:10" x14ac:dyDescent="0.3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</row>
    <row r="90" spans="1:10" x14ac:dyDescent="0.3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</row>
    <row r="91" spans="1:10" x14ac:dyDescent="0.3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</row>
    <row r="92" spans="1:10" x14ac:dyDescent="0.3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</row>
    <row r="93" spans="1:10" x14ac:dyDescent="0.3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</row>
    <row r="94" spans="1:10" x14ac:dyDescent="0.3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</row>
    <row r="95" spans="1:10" x14ac:dyDescent="0.3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</row>
    <row r="96" spans="1:10" x14ac:dyDescent="0.3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</row>
    <row r="97" spans="1:18" x14ac:dyDescent="0.3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</row>
    <row r="98" spans="1:18" x14ac:dyDescent="0.3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</row>
    <row r="99" spans="1:18" x14ac:dyDescent="0.3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</row>
    <row r="100" spans="1:18" x14ac:dyDescent="0.3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</row>
    <row r="101" spans="1:18" x14ac:dyDescent="0.3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18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D21" sqref="D21"/>
    </sheetView>
  </sheetViews>
  <sheetFormatPr defaultRowHeight="14.4" x14ac:dyDescent="0.3"/>
  <cols>
    <col min="2" max="2" width="5.109375" bestFit="1" customWidth="1"/>
    <col min="3" max="3" width="9.88671875" bestFit="1" customWidth="1"/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t="s">
        <v>105</v>
      </c>
      <c r="H1" t="s">
        <v>104</v>
      </c>
      <c r="I1" t="s">
        <v>110</v>
      </c>
      <c r="J1" t="s">
        <v>103</v>
      </c>
      <c r="K1" t="s">
        <v>37</v>
      </c>
      <c r="L1" t="s">
        <v>17</v>
      </c>
      <c r="M1" t="s">
        <v>129</v>
      </c>
      <c r="N1" t="s">
        <v>130</v>
      </c>
      <c r="O1" t="s">
        <v>131</v>
      </c>
    </row>
    <row r="2" spans="1:21" x14ac:dyDescent="0.3">
      <c r="A2">
        <v>1</v>
      </c>
      <c r="B2">
        <v>1</v>
      </c>
      <c r="C2">
        <v>1</v>
      </c>
      <c r="D2">
        <v>1</v>
      </c>
      <c r="E2">
        <v>2</v>
      </c>
      <c r="F2" t="s">
        <v>34</v>
      </c>
      <c r="G2">
        <f>IF(F2="Individual",1,IF(F2="Copromoção",2,3))</f>
        <v>1</v>
      </c>
      <c r="H2" t="s">
        <v>108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aca="1" ref="M2" ca="1">IF(D2="","",INDEX(Matriz_Esforço_Análise!$C$3:$AC$36,Projetos!A2,Projetos!D2))</f>
        <v>28.260869565217391</v>
      </c>
      <c r="N2" s="15" cm="1">
        <f t="array" aca="1" ref="N2" ca="1">IF(E2="","",INDEX(Matriz_Esforço_Acompanhamento!$C$3:$AC$36,Projetos!A2,Projetos!E2))</f>
        <v>87.833333333333343</v>
      </c>
      <c r="O2">
        <f ca="1">IF(M2="","",SUM(M2:N2))</f>
        <v>116.09420289855073</v>
      </c>
      <c r="T2" t="s">
        <v>5</v>
      </c>
    </row>
    <row r="3" spans="1:21" x14ac:dyDescent="0.3">
      <c r="A3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0</v>
      </c>
      <c r="D6">
        <v>3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24.285714285714285</v>
      </c>
      <c r="N6" s="15" t="str" cm="1">
        <f t="array" ref="N6">IF(E6="","",INDEX(Matriz_Esforço_Acompanhamento!$C$3:$AC$36,Projetos!A6,Projetos!E6))</f>
        <v/>
      </c>
      <c r="O6">
        <f t="shared" ca="1" si="3"/>
        <v>24.285714285714285</v>
      </c>
      <c r="T6" s="3">
        <v>3</v>
      </c>
      <c r="U6" s="3" t="s">
        <v>18</v>
      </c>
    </row>
    <row r="7" spans="1:21" x14ac:dyDescent="0.3">
      <c r="A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</row>
    <row r="8" spans="1:21" x14ac:dyDescent="0.3">
      <c r="A8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</row>
    <row r="9" spans="1:21" x14ac:dyDescent="0.3">
      <c r="A9">
        <v>8</v>
      </c>
      <c r="B9">
        <v>2</v>
      </c>
      <c r="C9">
        <v>3</v>
      </c>
      <c r="D9">
        <v>5</v>
      </c>
      <c r="E9">
        <v>5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95.818181818181813</v>
      </c>
      <c r="O9">
        <f t="shared" ca="1" si="3"/>
        <v>114.77651515151516</v>
      </c>
    </row>
    <row r="10" spans="1:21" x14ac:dyDescent="0.3">
      <c r="A10">
        <v>9</v>
      </c>
      <c r="B10">
        <v>3</v>
      </c>
      <c r="C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</row>
    <row r="11" spans="1:21" x14ac:dyDescent="0.3">
      <c r="A11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</row>
    <row r="12" spans="1:21" x14ac:dyDescent="0.3">
      <c r="A12">
        <v>11</v>
      </c>
      <c r="B12">
        <v>1</v>
      </c>
      <c r="C12">
        <v>1</v>
      </c>
      <c r="D12">
        <v>1</v>
      </c>
      <c r="E12">
        <v>3</v>
      </c>
      <c r="F12" t="s">
        <v>38</v>
      </c>
      <c r="G12">
        <f t="shared" si="0"/>
        <v>2</v>
      </c>
      <c r="H12" t="s">
        <v>109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aca="1" ref="M12" ca="1">IF(D12="","",INDEX(Matriz_Esforço_Análise!$C$3:$AC$36,Projetos!A12,Projetos!D12))</f>
        <v>25.5</v>
      </c>
      <c r="N12" s="15" cm="1">
        <f t="array" aca="1" ref="N12" ca="1">IF(E12="","",INDEX(Matriz_Esforço_Acompanhamento!$C$3:$AC$36,Projetos!A12,Projetos!E12))</f>
        <v>101.0952380952381</v>
      </c>
      <c r="O12">
        <f t="shared" ca="1" si="3"/>
        <v>126.5952380952381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11</v>
      </c>
    </row>
    <row r="2" spans="1:66" s="1" customFormat="1" x14ac:dyDescent="0.3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aca="1" ref="C3" ca="1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aca="1" ref="D3" ca="1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aca="1" ref="E3" ca="1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aca="1" ref="F3" ca="1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aca="1" ref="G3" ca="1">IF(OR($B3="",G$2=""),"",Projetos!$J2/_xlfn.XLOOKUP(G$2,Técnicos!$A$2:$A$100,IF(Projetos!$I2=1,Técnicos!$F$2:$F$100,IF(Projetos!$I2=2,Técnicos!$H$2:$H$100,Técnicos!$J$2:$J$100)),,0,1))</f>
        <v>28.260869565217391</v>
      </c>
      <c r="H3" s="15" cm="1">
        <f t="array" aca="1" ref="H3" ca="1">IF(OR($B3="",H$2=""),"",Projetos!$J2/_xlfn.XLOOKUP(H$2,Técnicos!$A$2:$A$100,IF(Projetos!$I2=1,Técnicos!$F$2:$F$100,IF(Projetos!$I2=2,Técnicos!$H$2:$H$100,Técnicos!$J$2:$J$100)),,0,1))</f>
        <v>26.608187134502923</v>
      </c>
      <c r="I3" s="15" cm="1">
        <f t="array" aca="1" ref="I3" ca="1">IF(OR($B3="",I$2=""),"",Projetos!$J2/_xlfn.XLOOKUP(I$2,Técnicos!$A$2:$A$100,IF(Projetos!$I2=1,Técnicos!$F$2:$F$100,IF(Projetos!$I2=2,Técnicos!$H$2:$H$100,Técnicos!$J$2:$J$100)),,0,1))</f>
        <v>23.821989528795811</v>
      </c>
      <c r="J3" s="15" cm="1">
        <f t="array" aca="1" ref="J3" ca="1">IF(OR($B3="",J$2=""),"",Projetos!$J2/_xlfn.XLOOKUP(J$2,Técnicos!$A$2:$A$100,IF(Projetos!$I2=1,Técnicos!$F$2:$F$100,IF(Projetos!$I2=2,Técnicos!$H$2:$H$100,Técnicos!$J$2:$J$100)),,0,1))</f>
        <v>28.260869565217391</v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3">
      <c r="B4" s="1">
        <f>IF(Projetos!A3&lt;&gt;"",Projetos!A3,"")</f>
        <v>2</v>
      </c>
      <c r="C4" s="15" cm="1">
        <f t="array" aca="1" ref="C4" ca="1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aca="1" ref="D4" ca="1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aca="1" ref="E4" ca="1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aca="1" ref="F4" ca="1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aca="1" ref="G4" ca="1">IF(OR($B4="",G$2=""),"",Projetos!$J3/_xlfn.XLOOKUP(G$2,Técnicos!$A$2:$A$100,IF(Projetos!$I3=1,Técnicos!$F$2:$F$100,IF(Projetos!$I3=2,Técnicos!$H$2:$H$100,Técnicos!$J$2:$J$100)),,0,1))</f>
        <v>73.91304347826086</v>
      </c>
      <c r="H4" s="15" cm="1">
        <f t="array" aca="1" ref="H4" ca="1">IF(OR($B4="",H$2=""),"",Projetos!$J3/_xlfn.XLOOKUP(H$2,Técnicos!$A$2:$A$100,IF(Projetos!$I3=1,Técnicos!$F$2:$F$100,IF(Projetos!$I3=2,Técnicos!$H$2:$H$100,Técnicos!$J$2:$J$100)),,0,1))</f>
        <v>69.590643274853804</v>
      </c>
      <c r="I4" s="15" cm="1">
        <f t="array" aca="1" ref="I4" ca="1">IF(OR($B4="",I$2=""),"",Projetos!$J3/_xlfn.XLOOKUP(I$2,Técnicos!$A$2:$A$100,IF(Projetos!$I3=1,Técnicos!$F$2:$F$100,IF(Projetos!$I3=2,Técnicos!$H$2:$H$100,Técnicos!$J$2:$J$100)),,0,1))</f>
        <v>62.303664921465973</v>
      </c>
      <c r="J4" s="15" cm="1">
        <f t="array" aca="1" ref="J4" ca="1">IF(OR($B4="",J$2=""),"",Projetos!$J3/_xlfn.XLOOKUP(J$2,Técnicos!$A$2:$A$100,IF(Projetos!$I3=1,Técnicos!$F$2:$F$100,IF(Projetos!$I3=2,Técnicos!$H$2:$H$100,Técnicos!$J$2:$J$100)),,0,1))</f>
        <v>73.91304347826086</v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3">
      <c r="B5" s="1">
        <f>IF(Projetos!A4&lt;&gt;"",Projetos!A4,"")</f>
        <v>3</v>
      </c>
      <c r="C5" s="15" cm="1">
        <f t="array" aca="1" ref="C5" ca="1">IF(OR($B5="",C$2=""),"",Projetos!$J4/_xlfn.XLOOKUP(C$2,Técnicos!$A$2:$A$100,IF(Projetos!$I4=1,Técnicos!$F$2:$F$100,IF(Projetos!$I4=2,Técnicos!$H$2:$H$100,Técnicos!$J$2:$J$100)),,0,1))</f>
        <v>49.583333333333336</v>
      </c>
      <c r="D5" s="15" cm="1">
        <f t="array" aca="1" ref="D5" ca="1">IF(OR($B5="",D$2=""),"",Projetos!$J4/_xlfn.XLOOKUP(D$2,Técnicos!$A$2:$A$100,IF(Projetos!$I4=1,Técnicos!$F$2:$F$100,IF(Projetos!$I4=2,Técnicos!$H$2:$H$100,Técnicos!$J$2:$J$100)),,0,1))</f>
        <v>56.666666666666664</v>
      </c>
      <c r="E5" s="15" cm="1">
        <f t="array" aca="1" ref="E5" ca="1">IF(OR($B5="",E$2=""),"",Projetos!$J4/_xlfn.XLOOKUP(E$2,Técnicos!$A$2:$A$100,IF(Projetos!$I4=1,Técnicos!$F$2:$F$100,IF(Projetos!$I4=2,Técnicos!$H$2:$H$100,Técnicos!$J$2:$J$100)),,0,1))</f>
        <v>62.631578947368425</v>
      </c>
      <c r="F5" s="15" cm="1">
        <f t="array" aca="1" ref="F5" ca="1">IF(OR($B5="",F$2=""),"",Projetos!$J4/_xlfn.XLOOKUP(F$2,Técnicos!$A$2:$A$100,IF(Projetos!$I4=1,Técnicos!$F$2:$F$100,IF(Projetos!$I4=2,Técnicos!$H$2:$H$100,Técnicos!$J$2:$J$100)),,0,1))</f>
        <v>70</v>
      </c>
      <c r="G5" s="15" cm="1">
        <f t="array" aca="1" ref="G5" ca="1">IF(OR($B5="",G$2=""),"",Projetos!$J4/_xlfn.XLOOKUP(G$2,Técnicos!$A$2:$A$100,IF(Projetos!$I4=1,Técnicos!$F$2:$F$100,IF(Projetos!$I4=2,Técnicos!$H$2:$H$100,Técnicos!$J$2:$J$100)),,0,1))</f>
        <v>49.583333333333336</v>
      </c>
      <c r="H5" s="15" cm="1">
        <f t="array" aca="1" ref="H5" ca="1">IF(OR($B5="",H$2=""),"",Projetos!$J4/_xlfn.XLOOKUP(H$2,Técnicos!$A$2:$A$100,IF(Projetos!$I4=1,Técnicos!$F$2:$F$100,IF(Projetos!$I4=2,Técnicos!$H$2:$H$100,Técnicos!$J$2:$J$100)),,0,1))</f>
        <v>56.666666666666664</v>
      </c>
      <c r="I5" s="15" cm="1">
        <f t="array" aca="1" ref="I5" ca="1">IF(OR($B5="",I$2=""),"",Projetos!$J4/_xlfn.XLOOKUP(I$2,Técnicos!$A$2:$A$100,IF(Projetos!$I4=1,Técnicos!$F$2:$F$100,IF(Projetos!$I4=2,Técnicos!$H$2:$H$100,Técnicos!$J$2:$J$100)),,0,1))</f>
        <v>56.666666666666664</v>
      </c>
      <c r="J5" s="15" cm="1">
        <f t="array" aca="1" ref="J5" ca="1">IF(OR($B5="",J$2=""),"",Projetos!$J4/_xlfn.XLOOKUP(J$2,Técnicos!$A$2:$A$100,IF(Projetos!$I4=1,Técnicos!$F$2:$F$100,IF(Projetos!$I4=2,Técnicos!$H$2:$H$100,Técnicos!$J$2:$J$100)),,0,1))</f>
        <v>56.666666666666664</v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3">
      <c r="B6" s="1">
        <f>IF(Projetos!A5&lt;&gt;"",Projetos!A5,"")</f>
        <v>4</v>
      </c>
      <c r="C6" s="15" cm="1">
        <f t="array" aca="1" ref="C6" ca="1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aca="1" ref="D6" ca="1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aca="1" ref="E6" ca="1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aca="1" ref="F6" ca="1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aca="1" ref="G6" ca="1">IF(OR($B6="",G$2=""),"",Projetos!$J5/_xlfn.XLOOKUP(G$2,Técnicos!$A$2:$A$100,IF(Projetos!$I5=1,Técnicos!$F$2:$F$100,IF(Projetos!$I5=2,Técnicos!$H$2:$H$100,Técnicos!$J$2:$J$100)),,0,1))</f>
        <v>28.260869565217391</v>
      </c>
      <c r="H6" s="15" cm="1">
        <f t="array" aca="1" ref="H6" ca="1">IF(OR($B6="",H$2=""),"",Projetos!$J5/_xlfn.XLOOKUP(H$2,Técnicos!$A$2:$A$100,IF(Projetos!$I5=1,Técnicos!$F$2:$F$100,IF(Projetos!$I5=2,Técnicos!$H$2:$H$100,Técnicos!$J$2:$J$100)),,0,1))</f>
        <v>26.608187134502923</v>
      </c>
      <c r="I6" s="15" cm="1">
        <f t="array" aca="1" ref="I6" ca="1">IF(OR($B6="",I$2=""),"",Projetos!$J5/_xlfn.XLOOKUP(I$2,Técnicos!$A$2:$A$100,IF(Projetos!$I5=1,Técnicos!$F$2:$F$100,IF(Projetos!$I5=2,Técnicos!$H$2:$H$100,Técnicos!$J$2:$J$100)),,0,1))</f>
        <v>23.821989528795811</v>
      </c>
      <c r="J6" s="15" cm="1">
        <f t="array" aca="1" ref="J6" ca="1">IF(OR($B6="",J$2=""),"",Projetos!$J5/_xlfn.XLOOKUP(J$2,Técnicos!$A$2:$A$100,IF(Projetos!$I5=1,Técnicos!$F$2:$F$100,IF(Projetos!$I5=2,Técnicos!$H$2:$H$100,Técnicos!$J$2:$J$100)),,0,1))</f>
        <v>28.260869565217391</v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3">
      <c r="B7" s="1">
        <f>IF(Projetos!A6&lt;&gt;"",Projetos!A6,"")</f>
        <v>5</v>
      </c>
      <c r="C7" s="15" cm="1">
        <f t="array" aca="1" ref="C7" ca="1">IF(OR($B7="",C$2=""),"",Projetos!$J6/_xlfn.XLOOKUP(C$2,Técnicos!$A$2:$A$100,IF(Projetos!$I6=1,Técnicos!$F$2:$F$100,IF(Projetos!$I6=2,Técnicos!$H$2:$H$100,Técnicos!$J$2:$J$100)),,0,1))</f>
        <v>25.5</v>
      </c>
      <c r="D7" s="15" cm="1">
        <f t="array" aca="1" ref="D7" ca="1">IF(OR($B7="",D$2=""),"",Projetos!$J6/_xlfn.XLOOKUP(D$2,Técnicos!$A$2:$A$100,IF(Projetos!$I6=1,Técnicos!$F$2:$F$100,IF(Projetos!$I6=2,Técnicos!$H$2:$H$100,Técnicos!$J$2:$J$100)),,0,1))</f>
        <v>21.25</v>
      </c>
      <c r="E7" s="15" cm="1">
        <f t="array" aca="1" ref="E7" ca="1">IF(OR($B7="",E$2=""),"",Projetos!$J6/_xlfn.XLOOKUP(E$2,Técnicos!$A$2:$A$100,IF(Projetos!$I6=1,Técnicos!$F$2:$F$100,IF(Projetos!$I6=2,Técnicos!$H$2:$H$100,Técnicos!$J$2:$J$100)),,0,1))</f>
        <v>24.285714285714285</v>
      </c>
      <c r="F7" s="15" cm="1">
        <f t="array" aca="1" ref="F7" ca="1">IF(OR($B7="",F$2=""),"",Projetos!$J6/_xlfn.XLOOKUP(F$2,Técnicos!$A$2:$A$100,IF(Projetos!$I6=1,Técnicos!$F$2:$F$100,IF(Projetos!$I6=2,Técnicos!$H$2:$H$100,Técnicos!$J$2:$J$100)),,0,1))</f>
        <v>28.333333333333332</v>
      </c>
      <c r="G7" s="15" cm="1">
        <f t="array" aca="1" ref="G7" ca="1">IF(OR($B7="",G$2=""),"",Projetos!$J6/_xlfn.XLOOKUP(G$2,Técnicos!$A$2:$A$100,IF(Projetos!$I6=1,Técnicos!$F$2:$F$100,IF(Projetos!$I6=2,Técnicos!$H$2:$H$100,Técnicos!$J$2:$J$100)),,0,1))</f>
        <v>23.18181818181818</v>
      </c>
      <c r="H7" s="15" cm="1">
        <f t="array" aca="1" ref="H7" ca="1">IF(OR($B7="",H$2=""),"",Projetos!$J6/_xlfn.XLOOKUP(H$2,Técnicos!$A$2:$A$100,IF(Projetos!$I6=1,Técnicos!$F$2:$F$100,IF(Projetos!$I6=2,Técnicos!$H$2:$H$100,Técnicos!$J$2:$J$100)),,0,1))</f>
        <v>21.25</v>
      </c>
      <c r="I7" s="15" cm="1">
        <f t="array" aca="1" ref="I7" ca="1">IF(OR($B7="",I$2=""),"",Projetos!$J6/_xlfn.XLOOKUP(I$2,Técnicos!$A$2:$A$100,IF(Projetos!$I6=1,Técnicos!$F$2:$F$100,IF(Projetos!$I6=2,Técnicos!$H$2:$H$100,Técnicos!$J$2:$J$100)),,0,1))</f>
        <v>24.285714285714285</v>
      </c>
      <c r="J7" s="15" cm="1">
        <f t="array" aca="1" ref="J7" ca="1">IF(OR($B7="",J$2=""),"",Projetos!$J6/_xlfn.XLOOKUP(J$2,Técnicos!$A$2:$A$100,IF(Projetos!$I6=1,Técnicos!$F$2:$F$100,IF(Projetos!$I6=2,Técnicos!$H$2:$H$100,Técnicos!$J$2:$J$100)),,0,1))</f>
        <v>21.25</v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3">
      <c r="B8" s="1">
        <f>IF(Projetos!A7&lt;&gt;"",Projetos!A7,"")</f>
        <v>6</v>
      </c>
      <c r="C8" s="15" cm="1">
        <f t="array" aca="1" ref="C8" ca="1">IF(OR($B8="",C$2=""),"",Projetos!$J7/_xlfn.XLOOKUP(C$2,Técnicos!$A$2:$A$100,IF(Projetos!$I7=1,Técnicos!$F$2:$F$100,IF(Projetos!$I7=2,Técnicos!$H$2:$H$100,Técnicos!$J$2:$J$100)),,0,1))</f>
        <v>59.5</v>
      </c>
      <c r="D8" s="15" cm="1">
        <f t="array" aca="1" ref="D8" ca="1">IF(OR($B8="",D$2=""),"",Projetos!$J7/_xlfn.XLOOKUP(D$2,Técnicos!$A$2:$A$100,IF(Projetos!$I7=1,Técnicos!$F$2:$F$100,IF(Projetos!$I7=2,Técnicos!$H$2:$H$100,Técnicos!$J$2:$J$100)),,0,1))</f>
        <v>49.583333333333336</v>
      </c>
      <c r="E8" s="15" cm="1">
        <f t="array" aca="1" ref="E8" ca="1">IF(OR($B8="",E$2=""),"",Projetos!$J7/_xlfn.XLOOKUP(E$2,Técnicos!$A$2:$A$100,IF(Projetos!$I7=1,Técnicos!$F$2:$F$100,IF(Projetos!$I7=2,Técnicos!$H$2:$H$100,Técnicos!$J$2:$J$100)),,0,1))</f>
        <v>56.666666666666664</v>
      </c>
      <c r="F8" s="15" cm="1">
        <f t="array" aca="1" ref="F8" ca="1">IF(OR($B8="",F$2=""),"",Projetos!$J7/_xlfn.XLOOKUP(F$2,Técnicos!$A$2:$A$100,IF(Projetos!$I7=1,Técnicos!$F$2:$F$100,IF(Projetos!$I7=2,Técnicos!$H$2:$H$100,Técnicos!$J$2:$J$100)),,0,1))</f>
        <v>66.111111111111114</v>
      </c>
      <c r="G8" s="15" cm="1">
        <f t="array" aca="1" ref="G8" ca="1">IF(OR($B8="",G$2=""),"",Projetos!$J7/_xlfn.XLOOKUP(G$2,Técnicos!$A$2:$A$100,IF(Projetos!$I7=1,Técnicos!$F$2:$F$100,IF(Projetos!$I7=2,Técnicos!$H$2:$H$100,Técnicos!$J$2:$J$100)),,0,1))</f>
        <v>54.090909090909086</v>
      </c>
      <c r="H8" s="15" cm="1">
        <f t="array" aca="1" ref="H8" ca="1">IF(OR($B8="",H$2=""),"",Projetos!$J7/_xlfn.XLOOKUP(H$2,Técnicos!$A$2:$A$100,IF(Projetos!$I7=1,Técnicos!$F$2:$F$100,IF(Projetos!$I7=2,Técnicos!$H$2:$H$100,Técnicos!$J$2:$J$100)),,0,1))</f>
        <v>49.583333333333336</v>
      </c>
      <c r="I8" s="15" cm="1">
        <f t="array" aca="1" ref="I8" ca="1">IF(OR($B8="",I$2=""),"",Projetos!$J7/_xlfn.XLOOKUP(I$2,Técnicos!$A$2:$A$100,IF(Projetos!$I7=1,Técnicos!$F$2:$F$100,IF(Projetos!$I7=2,Técnicos!$H$2:$H$100,Técnicos!$J$2:$J$100)),,0,1))</f>
        <v>56.666666666666664</v>
      </c>
      <c r="J8" s="15" cm="1">
        <f t="array" aca="1" ref="J8" ca="1">IF(OR($B8="",J$2=""),"",Projetos!$J7/_xlfn.XLOOKUP(J$2,Técnicos!$A$2:$A$100,IF(Projetos!$I7=1,Técnicos!$F$2:$F$100,IF(Projetos!$I7=2,Técnicos!$H$2:$H$100,Técnicos!$J$2:$J$100)),,0,1))</f>
        <v>49.583333333333336</v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3">
      <c r="B9" s="1">
        <f>IF(Projetos!A8&lt;&gt;"",Projetos!A8,"")</f>
        <v>7</v>
      </c>
      <c r="C9" s="15" cm="1">
        <f t="array" aca="1" ref="C9" ca="1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aca="1" ref="D9" ca="1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aca="1" ref="E9" ca="1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aca="1" ref="F9" ca="1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aca="1" ref="G9" ca="1">IF(OR($B9="",G$2=""),"",Projetos!$J8/_xlfn.XLOOKUP(G$2,Técnicos!$A$2:$A$100,IF(Projetos!$I8=1,Técnicos!$F$2:$F$100,IF(Projetos!$I8=2,Técnicos!$H$2:$H$100,Técnicos!$J$2:$J$100)),,0,1))</f>
        <v>73.91304347826086</v>
      </c>
      <c r="H9" s="15" cm="1">
        <f t="array" aca="1" ref="H9" ca="1">IF(OR($B9="",H$2=""),"",Projetos!$J8/_xlfn.XLOOKUP(H$2,Técnicos!$A$2:$A$100,IF(Projetos!$I8=1,Técnicos!$F$2:$F$100,IF(Projetos!$I8=2,Técnicos!$H$2:$H$100,Técnicos!$J$2:$J$100)),,0,1))</f>
        <v>69.590643274853804</v>
      </c>
      <c r="I9" s="15" cm="1">
        <f t="array" aca="1" ref="I9" ca="1">IF(OR($B9="",I$2=""),"",Projetos!$J8/_xlfn.XLOOKUP(I$2,Técnicos!$A$2:$A$100,IF(Projetos!$I8=1,Técnicos!$F$2:$F$100,IF(Projetos!$I8=2,Técnicos!$H$2:$H$100,Técnicos!$J$2:$J$100)),,0,1))</f>
        <v>62.303664921465973</v>
      </c>
      <c r="J9" s="15" cm="1">
        <f t="array" aca="1" ref="J9" ca="1">IF(OR($B9="",J$2=""),"",Projetos!$J8/_xlfn.XLOOKUP(J$2,Técnicos!$A$2:$A$100,IF(Projetos!$I8=1,Técnicos!$F$2:$F$100,IF(Projetos!$I8=2,Técnicos!$H$2:$H$100,Técnicos!$J$2:$J$100)),,0,1))</f>
        <v>73.91304347826086</v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aca="1" ref="C10" ca="1">IF(OR($B10="",C$2=""),"",Projetos!$J9/_xlfn.XLOOKUP(C$2,Técnicos!$A$2:$A$100,IF(Projetos!$I9=1,Técnicos!$F$2:$F$100,IF(Projetos!$I9=2,Técnicos!$H$2:$H$100,Técnicos!$J$2:$J$100)),,0,1))</f>
        <v>18.958333333333336</v>
      </c>
      <c r="D10" s="15" cm="1">
        <f t="array" aca="1" ref="D10" ca="1">IF(OR($B10="",D$2=""),"",Projetos!$J9/_xlfn.XLOOKUP(D$2,Técnicos!$A$2:$A$100,IF(Projetos!$I9=1,Técnicos!$F$2:$F$100,IF(Projetos!$I9=2,Técnicos!$H$2:$H$100,Técnicos!$J$2:$J$100)),,0,1))</f>
        <v>21.666666666666664</v>
      </c>
      <c r="E10" s="15" cm="1">
        <f t="array" aca="1" ref="E10" ca="1">IF(OR($B10="",E$2=""),"",Projetos!$J9/_xlfn.XLOOKUP(E$2,Técnicos!$A$2:$A$100,IF(Projetos!$I9=1,Técnicos!$F$2:$F$100,IF(Projetos!$I9=2,Técnicos!$H$2:$H$100,Técnicos!$J$2:$J$100)),,0,1))</f>
        <v>23.947368421052634</v>
      </c>
      <c r="F10" s="15" cm="1">
        <f t="array" aca="1" ref="F10" ca="1">IF(OR($B10="",F$2=""),"",Projetos!$J9/_xlfn.XLOOKUP(F$2,Técnicos!$A$2:$A$100,IF(Projetos!$I9=1,Técnicos!$F$2:$F$100,IF(Projetos!$I9=2,Técnicos!$H$2:$H$100,Técnicos!$J$2:$J$100)),,0,1))</f>
        <v>26.764705882352942</v>
      </c>
      <c r="G10" s="15" cm="1">
        <f t="array" aca="1" ref="G10" ca="1">IF(OR($B10="",G$2=""),"",Projetos!$J9/_xlfn.XLOOKUP(G$2,Técnicos!$A$2:$A$100,IF(Projetos!$I9=1,Técnicos!$F$2:$F$100,IF(Projetos!$I9=2,Técnicos!$H$2:$H$100,Técnicos!$J$2:$J$100)),,0,1))</f>
        <v>18.958333333333336</v>
      </c>
      <c r="H10" s="15" cm="1">
        <f t="array" aca="1" ref="H10" ca="1">IF(OR($B10="",H$2=""),"",Projetos!$J9/_xlfn.XLOOKUP(H$2,Técnicos!$A$2:$A$100,IF(Projetos!$I9=1,Técnicos!$F$2:$F$100,IF(Projetos!$I9=2,Técnicos!$H$2:$H$100,Técnicos!$J$2:$J$100)),,0,1))</f>
        <v>21.666666666666664</v>
      </c>
      <c r="I10" s="15" cm="1">
        <f t="array" aca="1" ref="I10" ca="1">IF(OR($B10="",I$2=""),"",Projetos!$J9/_xlfn.XLOOKUP(I$2,Técnicos!$A$2:$A$100,IF(Projetos!$I9=1,Técnicos!$F$2:$F$100,IF(Projetos!$I9=2,Técnicos!$H$2:$H$100,Técnicos!$J$2:$J$100)),,0,1))</f>
        <v>21.666666666666664</v>
      </c>
      <c r="J10" s="15" cm="1">
        <f t="array" aca="1" ref="J10" ca="1">IF(OR($B10="",J$2=""),"",Projetos!$J9/_xlfn.XLOOKUP(J$2,Técnicos!$A$2:$A$100,IF(Projetos!$I9=1,Técnicos!$F$2:$F$100,IF(Projetos!$I9=2,Técnicos!$H$2:$H$100,Técnicos!$J$2:$J$100)),,0,1))</f>
        <v>21.666666666666664</v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aca="1" ref="C11" ca="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aca="1" ref="D11" ca="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aca="1" ref="E11" ca="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aca="1" ref="F11" ca="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aca="1" ref="G11" ca="1">IF(OR($B11="",G$2=""),"",Projetos!$J10/_xlfn.XLOOKUP(G$2,Técnicos!$A$2:$A$100,IF(Projetos!$I10=1,Técnicos!$F$2:$F$100,IF(Projetos!$I10=2,Técnicos!$H$2:$H$100,Técnicos!$J$2:$J$100)),,0,1))</f>
        <v>31.677018633540371</v>
      </c>
      <c r="H11" s="15" cm="1">
        <f t="array" aca="1" ref="H11" ca="1">IF(OR($B11="",H$2=""),"",Projetos!$J10/_xlfn.XLOOKUP(H$2,Técnicos!$A$2:$A$100,IF(Projetos!$I10=1,Técnicos!$F$2:$F$100,IF(Projetos!$I10=2,Técnicos!$H$2:$H$100,Técnicos!$J$2:$J$100)),,0,1))</f>
        <v>29.824561403508774</v>
      </c>
      <c r="I11" s="15" cm="1">
        <f t="array" aca="1" ref="I11" ca="1">IF(OR($B11="",I$2=""),"",Projetos!$J10/_xlfn.XLOOKUP(I$2,Técnicos!$A$2:$A$100,IF(Projetos!$I10=1,Técnicos!$F$2:$F$100,IF(Projetos!$I10=2,Técnicos!$H$2:$H$100,Técnicos!$J$2:$J$100)),,0,1))</f>
        <v>26.701570680628272</v>
      </c>
      <c r="J11" s="15" cm="1">
        <f t="array" aca="1" ref="J11" ca="1">IF(OR($B11="",J$2=""),"",Projetos!$J10/_xlfn.XLOOKUP(J$2,Técnicos!$A$2:$A$100,IF(Projetos!$I10=1,Técnicos!$F$2:$F$100,IF(Projetos!$I10=2,Técnicos!$H$2:$H$100,Técnicos!$J$2:$J$100)),,0,1))</f>
        <v>31.677018633540371</v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aca="1" ref="C12" ca="1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aca="1" ref="D12" ca="1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aca="1" ref="E12" ca="1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aca="1" ref="F12" ca="1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aca="1" ref="G12" ca="1">IF(OR($B12="",G$2=""),"",Projetos!$J11/_xlfn.XLOOKUP(G$2,Técnicos!$A$2:$A$100,IF(Projetos!$I11=1,Técnicos!$F$2:$F$100,IF(Projetos!$I11=2,Técnicos!$H$2:$H$100,Técnicos!$J$2:$J$100)),,0,1))</f>
        <v>28.260869565217391</v>
      </c>
      <c r="H12" s="15" cm="1">
        <f t="array" aca="1" ref="H12" ca="1">IF(OR($B12="",H$2=""),"",Projetos!$J11/_xlfn.XLOOKUP(H$2,Técnicos!$A$2:$A$100,IF(Projetos!$I11=1,Técnicos!$F$2:$F$100,IF(Projetos!$I11=2,Técnicos!$H$2:$H$100,Técnicos!$J$2:$J$100)),,0,1))</f>
        <v>26.608187134502923</v>
      </c>
      <c r="I12" s="15" cm="1">
        <f t="array" aca="1" ref="I12" ca="1">IF(OR($B12="",I$2=""),"",Projetos!$J11/_xlfn.XLOOKUP(I$2,Técnicos!$A$2:$A$100,IF(Projetos!$I11=1,Técnicos!$F$2:$F$100,IF(Projetos!$I11=2,Técnicos!$H$2:$H$100,Técnicos!$J$2:$J$100)),,0,1))</f>
        <v>23.821989528795811</v>
      </c>
      <c r="J12" s="15" cm="1">
        <f t="array" aca="1" ref="J12" ca="1">IF(OR($B12="",J$2=""),"",Projetos!$J11/_xlfn.XLOOKUP(J$2,Técnicos!$A$2:$A$100,IF(Projetos!$I11=1,Técnicos!$F$2:$F$100,IF(Projetos!$I11=2,Técnicos!$H$2:$H$100,Técnicos!$J$2:$J$100)),,0,1))</f>
        <v>28.260869565217391</v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aca="1" ref="C13" ca="1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aca="1" ref="D13" ca="1">IF(OR($B13="",D$2=""),"",Projetos!$J12/_xlfn.XLOOKUP(D$2,Técnicos!$A$2:$A$100,IF(Projetos!$I12=1,Técnicos!$F$2:$F$100,IF(Projetos!$I12=2,Técnicos!$H$2:$H$100,Técnicos!$J$2:$J$100)),,0,1))</f>
        <v>21.25</v>
      </c>
      <c r="E13" s="15" cm="1">
        <f t="array" aca="1" ref="E13" ca="1">IF(OR($B13="",E$2=""),"",Projetos!$J12/_xlfn.XLOOKUP(E$2,Técnicos!$A$2:$A$100,IF(Projetos!$I12=1,Técnicos!$F$2:$F$100,IF(Projetos!$I12=2,Técnicos!$H$2:$H$100,Técnicos!$J$2:$J$100)),,0,1))</f>
        <v>24.285714285714285</v>
      </c>
      <c r="F13" s="15" cm="1">
        <f t="array" aca="1" ref="F13" ca="1">IF(OR($B13="",F$2=""),"",Projetos!$J12/_xlfn.XLOOKUP(F$2,Técnicos!$A$2:$A$100,IF(Projetos!$I12=1,Técnicos!$F$2:$F$100,IF(Projetos!$I12=2,Técnicos!$H$2:$H$100,Técnicos!$J$2:$J$100)),,0,1))</f>
        <v>28.333333333333332</v>
      </c>
      <c r="G13" s="15" cm="1">
        <f t="array" aca="1" ref="G13" ca="1">IF(OR($B13="",G$2=""),"",Projetos!$J12/_xlfn.XLOOKUP(G$2,Técnicos!$A$2:$A$100,IF(Projetos!$I12=1,Técnicos!$F$2:$F$100,IF(Projetos!$I12=2,Técnicos!$H$2:$H$100,Técnicos!$J$2:$J$100)),,0,1))</f>
        <v>23.18181818181818</v>
      </c>
      <c r="H13" s="15" cm="1">
        <f t="array" aca="1" ref="H13" ca="1">IF(OR($B13="",H$2=""),"",Projetos!$J12/_xlfn.XLOOKUP(H$2,Técnicos!$A$2:$A$100,IF(Projetos!$I12=1,Técnicos!$F$2:$F$100,IF(Projetos!$I12=2,Técnicos!$H$2:$H$100,Técnicos!$J$2:$J$100)),,0,1))</f>
        <v>21.25</v>
      </c>
      <c r="I13" s="15" cm="1">
        <f t="array" aca="1" ref="I13" ca="1">IF(OR($B13="",I$2=""),"",Projetos!$J12/_xlfn.XLOOKUP(I$2,Técnicos!$A$2:$A$100,IF(Projetos!$I12=1,Técnicos!$F$2:$F$100,IF(Projetos!$I12=2,Técnicos!$H$2:$H$100,Técnicos!$J$2:$J$100)),,0,1))</f>
        <v>24.285714285714285</v>
      </c>
      <c r="J13" s="15" cm="1">
        <f t="array" aca="1" ref="J13" ca="1">IF(OR($B13="",J$2=""),"",Projetos!$J12/_xlfn.XLOOKUP(J$2,Técnicos!$A$2:$A$100,IF(Projetos!$I12=1,Técnicos!$F$2:$F$100,IF(Projetos!$I12=2,Técnicos!$H$2:$H$100,Técnicos!$J$2:$J$100)),,0,1))</f>
        <v>21.25</v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3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3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3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3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3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3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3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3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3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3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3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3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3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3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3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3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3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3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3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3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3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3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3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3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3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3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3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3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3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3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3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3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3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3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3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3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3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3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3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3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3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3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3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3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3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3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3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3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3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3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3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3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3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3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3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3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3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3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3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3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3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3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3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3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3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3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3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3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3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3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3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3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3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3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3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3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3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3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3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3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3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3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3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3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3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3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3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3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3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3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3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3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3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3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3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3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3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3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3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3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3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3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3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3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3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3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3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3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3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3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3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3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3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3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3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3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3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3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3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3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3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3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3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3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3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3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3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3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3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3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3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3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3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3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3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3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3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3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3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3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3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3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3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3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3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3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3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3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3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3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3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3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3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3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3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3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3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3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3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3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3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3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3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3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3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3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3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3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3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3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3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3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3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3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3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3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3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3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3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3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3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3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3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3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3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3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3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3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3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3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3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3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3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3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3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3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3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3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3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3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3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3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3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3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3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3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3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3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3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3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3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3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3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3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3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3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3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3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3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3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3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3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3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3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P8" sqref="P8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11</v>
      </c>
    </row>
    <row r="2" spans="1:69" s="1" customFormat="1" x14ac:dyDescent="0.3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aca="1" ref="C3" ca="1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aca="1" ref="D3" ca="1">IF(OR($B3="",D$2=""),"",Projetos!$K2/_xlfn.XLOOKUP(D$2,Técnicos!$A$2:$A$100,IF(Projetos!J2=1,Técnicos!$F$2:$F$100,IF(Projetos!J2=2,Técnicos!$H$2:$H$100,Técnicos!$J$2:$J$100)),,0,1))</f>
        <v>87.833333333333343</v>
      </c>
      <c r="E3" s="15" cm="1">
        <f t="array" aca="1" ref="E3" ca="1">IF(OR($B3="",E$2=""),"",Projetos!$K2/_xlfn.XLOOKUP(E$2,Técnicos!$A$2:$A$100,IF(Projetos!K2=1,Técnicos!$F$2:$F$100,IF(Projetos!K2=2,Técnicos!$H$2:$H$100,Técnicos!$J$2:$J$100)),,0,1))</f>
        <v>100.38095238095238</v>
      </c>
      <c r="F3" s="15" cm="1">
        <f t="array" aca="1" ref="F3" ca="1">IF(OR($B3="",F$2=""),"",Projetos!$K2/_xlfn.XLOOKUP(F$2,Técnicos!$A$2:$A$100,IF(Projetos!L2=1,Técnicos!$F$2:$F$100,IF(Projetos!L2=2,Técnicos!$H$2:$H$100,Técnicos!$J$2:$J$100)),,0,1))</f>
        <v>117.11111111111111</v>
      </c>
      <c r="G3" s="15" cm="1">
        <f t="array" aca="1" ref="G3" ca="1">IF(OR($B3="",G$2=""),"",Projetos!$K2/_xlfn.XLOOKUP(G$2,Técnicos!$A$2:$A$100,IF(Projetos!M2=1,Técnicos!$F$2:$F$100,IF(Projetos!M2=2,Técnicos!$H$2:$H$100,Técnicos!$J$2:$J$100)),,0,1))</f>
        <v>95.818181818181813</v>
      </c>
      <c r="H3" s="15" cm="1">
        <f t="array" aca="1" ref="H3" ca="1">IF(OR($B3="",H$2=""),"",Projetos!$K2/_xlfn.XLOOKUP(H$2,Técnicos!$A$2:$A$100,IF(Projetos!N2=1,Técnicos!$F$2:$F$100,IF(Projetos!N2=2,Técnicos!$H$2:$H$100,Técnicos!$J$2:$J$100)),,0,1))</f>
        <v>87.833333333333343</v>
      </c>
      <c r="I3" s="15" cm="1">
        <f t="array" aca="1" ref="I3" ca="1">IF(OR($B3="",I$2=""),"",Projetos!$K2/_xlfn.XLOOKUP(I$2,Técnicos!$A$2:$A$100,IF(Projetos!O2=1,Técnicos!$F$2:$F$100,IF(Projetos!O2=2,Técnicos!$H$2:$H$100,Técnicos!$J$2:$J$100)),,0,1))</f>
        <v>100.38095238095238</v>
      </c>
      <c r="J3" s="15" cm="1">
        <f t="array" aca="1" ref="J3" ca="1">IF(OR($B3="",J$2=""),"",Projetos!$K2/_xlfn.XLOOKUP(J$2,Técnicos!$A$2:$A$100,IF(Projetos!P2=1,Técnicos!$F$2:$F$100,IF(Projetos!P2=2,Técnicos!$H$2:$H$100,Técnicos!$J$2:$J$100)),,0,1))</f>
        <v>87.833333333333343</v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3">
      <c r="B4" s="1">
        <f>IF(Projetos!A3&lt;&gt;"",Projetos!A3,"")</f>
        <v>2</v>
      </c>
      <c r="C4" s="15" cm="1">
        <f t="array" aca="1" ref="C4" ca="1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aca="1" ref="D4" ca="1">IF(OR($B4="",D$2=""),"",Projetos!$K3/_xlfn.XLOOKUP(D$2,Técnicos!$A$2:$A$100,IF(Projetos!J3=1,Técnicos!$F$2:$F$100,IF(Projetos!J3=2,Técnicos!$H$2:$H$100,Técnicos!$J$2:$J$100)),,0,1))</f>
        <v>95.333333333333343</v>
      </c>
      <c r="E4" s="15" cm="1">
        <f t="array" aca="1" ref="E4" ca="1">IF(OR($B4="",E$2=""),"",Projetos!$K3/_xlfn.XLOOKUP(E$2,Técnicos!$A$2:$A$100,IF(Projetos!K3=1,Técnicos!$F$2:$F$100,IF(Projetos!K3=2,Técnicos!$H$2:$H$100,Técnicos!$J$2:$J$100)),,0,1))</f>
        <v>108.95238095238095</v>
      </c>
      <c r="F4" s="15" cm="1">
        <f t="array" aca="1" ref="F4" ca="1">IF(OR($B4="",F$2=""),"",Projetos!$K3/_xlfn.XLOOKUP(F$2,Técnicos!$A$2:$A$100,IF(Projetos!L3=1,Técnicos!$F$2:$F$100,IF(Projetos!L3=2,Técnicos!$H$2:$H$100,Técnicos!$J$2:$J$100)),,0,1))</f>
        <v>127.11111111111111</v>
      </c>
      <c r="G4" s="15" cm="1">
        <f t="array" aca="1" ref="G4" ca="1">IF(OR($B4="",G$2=""),"",Projetos!$K3/_xlfn.XLOOKUP(G$2,Técnicos!$A$2:$A$100,IF(Projetos!M3=1,Técnicos!$F$2:$F$100,IF(Projetos!M3=2,Técnicos!$H$2:$H$100,Técnicos!$J$2:$J$100)),,0,1))</f>
        <v>104</v>
      </c>
      <c r="H4" s="15" cm="1">
        <f t="array" aca="1" ref="H4" ca="1">IF(OR($B4="",H$2=""),"",Projetos!$K3/_xlfn.XLOOKUP(H$2,Técnicos!$A$2:$A$100,IF(Projetos!N3=1,Técnicos!$F$2:$F$100,IF(Projetos!N3=2,Técnicos!$H$2:$H$100,Técnicos!$J$2:$J$100)),,0,1))</f>
        <v>95.333333333333343</v>
      </c>
      <c r="I4" s="15" cm="1">
        <f t="array" aca="1" ref="I4" ca="1">IF(OR($B4="",I$2=""),"",Projetos!$K3/_xlfn.XLOOKUP(I$2,Técnicos!$A$2:$A$100,IF(Projetos!O3=1,Técnicos!$F$2:$F$100,IF(Projetos!O3=2,Técnicos!$H$2:$H$100,Técnicos!$J$2:$J$100)),,0,1))</f>
        <v>108.95238095238095</v>
      </c>
      <c r="J4" s="15" cm="1">
        <f t="array" aca="1" ref="J4" ca="1">IF(OR($B4="",J$2=""),"",Projetos!$K3/_xlfn.XLOOKUP(J$2,Técnicos!$A$2:$A$100,IF(Projetos!P3=1,Técnicos!$F$2:$F$100,IF(Projetos!P3=2,Técnicos!$H$2:$H$100,Técnicos!$J$2:$J$100)),,0,1))</f>
        <v>95.333333333333343</v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3">
      <c r="B5" s="1">
        <f>IF(Projetos!A4&lt;&gt;"",Projetos!A4,"")</f>
        <v>3</v>
      </c>
      <c r="C5" s="15" cm="1">
        <f t="array" aca="1" ref="C5" ca="1">IF(OR($B5="",C$2=""),"",Projetos!$K4/_xlfn.XLOOKUP(C$2,Técnicos!$A$2:$A$100,IF(Projetos!I4=1,Técnicos!$F$2:$F$100,IF(Projetos!I4=2,Técnicos!$H$2:$H$100,Técnicos!$J$2:$J$100)),,0,1))</f>
        <v>95.333333333333343</v>
      </c>
      <c r="D5" s="15" cm="1">
        <f t="array" aca="1" ref="D5" ca="1">IF(OR($B5="",D$2=""),"",Projetos!$K4/_xlfn.XLOOKUP(D$2,Técnicos!$A$2:$A$100,IF(Projetos!J4=1,Técnicos!$F$2:$F$100,IF(Projetos!J4=2,Técnicos!$H$2:$H$100,Técnicos!$J$2:$J$100)),,0,1))</f>
        <v>95.333333333333343</v>
      </c>
      <c r="E5" s="15" cm="1">
        <f t="array" aca="1" ref="E5" ca="1">IF(OR($B5="",E$2=""),"",Projetos!$K4/_xlfn.XLOOKUP(E$2,Técnicos!$A$2:$A$100,IF(Projetos!K4=1,Técnicos!$F$2:$F$100,IF(Projetos!K4=2,Técnicos!$H$2:$H$100,Técnicos!$J$2:$J$100)),,0,1))</f>
        <v>108.95238095238095</v>
      </c>
      <c r="F5" s="15" cm="1">
        <f t="array" aca="1" ref="F5" ca="1">IF(OR($B5="",F$2=""),"",Projetos!$K4/_xlfn.XLOOKUP(F$2,Técnicos!$A$2:$A$100,IF(Projetos!L4=1,Técnicos!$F$2:$F$100,IF(Projetos!L4=2,Técnicos!$H$2:$H$100,Técnicos!$J$2:$J$100)),,0,1))</f>
        <v>127.11111111111111</v>
      </c>
      <c r="G5" s="15" cm="1">
        <f t="array" aca="1" ref="G5" ca="1">IF(OR($B5="",G$2=""),"",Projetos!$K4/_xlfn.XLOOKUP(G$2,Técnicos!$A$2:$A$100,IF(Projetos!M4=1,Técnicos!$F$2:$F$100,IF(Projetos!M4=2,Técnicos!$H$2:$H$100,Técnicos!$J$2:$J$100)),,0,1))</f>
        <v>104</v>
      </c>
      <c r="H5" s="15" cm="1">
        <f t="array" aca="1" ref="H5" ca="1">IF(OR($B5="",H$2=""),"",Projetos!$K4/_xlfn.XLOOKUP(H$2,Técnicos!$A$2:$A$100,IF(Projetos!N4=1,Técnicos!$F$2:$F$100,IF(Projetos!N4=2,Técnicos!$H$2:$H$100,Técnicos!$J$2:$J$100)),,0,1))</f>
        <v>95.333333333333343</v>
      </c>
      <c r="I5" s="15" cm="1">
        <f t="array" aca="1" ref="I5" ca="1">IF(OR($B5="",I$2=""),"",Projetos!$K4/_xlfn.XLOOKUP(I$2,Técnicos!$A$2:$A$100,IF(Projetos!O4=1,Técnicos!$F$2:$F$100,IF(Projetos!O4=2,Técnicos!$H$2:$H$100,Técnicos!$J$2:$J$100)),,0,1))</f>
        <v>108.95238095238095</v>
      </c>
      <c r="J5" s="15" cm="1">
        <f t="array" aca="1" ref="J5" ca="1">IF(OR($B5="",J$2=""),"",Projetos!$K4/_xlfn.XLOOKUP(J$2,Técnicos!$A$2:$A$100,IF(Projetos!P4=1,Técnicos!$F$2:$F$100,IF(Projetos!P4=2,Técnicos!$H$2:$H$100,Técnicos!$J$2:$J$100)),,0,1))</f>
        <v>95.333333333333343</v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3">
      <c r="B6" s="1">
        <f>IF(Projetos!A5&lt;&gt;"",Projetos!A5,"")</f>
        <v>4</v>
      </c>
      <c r="C6" s="15" cm="1">
        <f t="array" aca="1" ref="C6" ca="1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aca="1" ref="D6" ca="1">IF(OR($B6="",D$2=""),"",Projetos!$K5/_xlfn.XLOOKUP(D$2,Técnicos!$A$2:$A$100,IF(Projetos!J5=1,Técnicos!$F$2:$F$100,IF(Projetos!J5=2,Técnicos!$H$2:$H$100,Técnicos!$J$2:$J$100)),,0,1))</f>
        <v>87.833333333333343</v>
      </c>
      <c r="E6" s="15" cm="1">
        <f t="array" aca="1" ref="E6" ca="1">IF(OR($B6="",E$2=""),"",Projetos!$K5/_xlfn.XLOOKUP(E$2,Técnicos!$A$2:$A$100,IF(Projetos!K5=1,Técnicos!$F$2:$F$100,IF(Projetos!K5=2,Técnicos!$H$2:$H$100,Técnicos!$J$2:$J$100)),,0,1))</f>
        <v>100.38095238095238</v>
      </c>
      <c r="F6" s="15" cm="1">
        <f t="array" aca="1" ref="F6" ca="1">IF(OR($B6="",F$2=""),"",Projetos!$K5/_xlfn.XLOOKUP(F$2,Técnicos!$A$2:$A$100,IF(Projetos!L5=1,Técnicos!$F$2:$F$100,IF(Projetos!L5=2,Técnicos!$H$2:$H$100,Técnicos!$J$2:$J$100)),,0,1))</f>
        <v>117.11111111111111</v>
      </c>
      <c r="G6" s="15" cm="1">
        <f t="array" aca="1" ref="G6" ca="1">IF(OR($B6="",G$2=""),"",Projetos!$K5/_xlfn.XLOOKUP(G$2,Técnicos!$A$2:$A$100,IF(Projetos!M5=1,Técnicos!$F$2:$F$100,IF(Projetos!M5=2,Técnicos!$H$2:$H$100,Técnicos!$J$2:$J$100)),,0,1))</f>
        <v>95.818181818181813</v>
      </c>
      <c r="H6" s="15" cm="1">
        <f t="array" aca="1" ref="H6" ca="1">IF(OR($B6="",H$2=""),"",Projetos!$K5/_xlfn.XLOOKUP(H$2,Técnicos!$A$2:$A$100,IF(Projetos!N5=1,Técnicos!$F$2:$F$100,IF(Projetos!N5=2,Técnicos!$H$2:$H$100,Técnicos!$J$2:$J$100)),,0,1))</f>
        <v>87.833333333333343</v>
      </c>
      <c r="I6" s="15" cm="1">
        <f t="array" aca="1" ref="I6" ca="1">IF(OR($B6="",I$2=""),"",Projetos!$K5/_xlfn.XLOOKUP(I$2,Técnicos!$A$2:$A$100,IF(Projetos!O5=1,Técnicos!$F$2:$F$100,IF(Projetos!O5=2,Técnicos!$H$2:$H$100,Técnicos!$J$2:$J$100)),,0,1))</f>
        <v>100.38095238095238</v>
      </c>
      <c r="J6" s="15" cm="1">
        <f t="array" aca="1" ref="J6" ca="1">IF(OR($B6="",J$2=""),"",Projetos!$K5/_xlfn.XLOOKUP(J$2,Técnicos!$A$2:$A$100,IF(Projetos!P5=1,Técnicos!$F$2:$F$100,IF(Projetos!P5=2,Técnicos!$H$2:$H$100,Técnicos!$J$2:$J$100)),,0,1))</f>
        <v>87.833333333333343</v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3">
      <c r="B7" s="1">
        <f>IF(Projetos!A6&lt;&gt;"",Projetos!A6,"")</f>
        <v>5</v>
      </c>
      <c r="C7" s="15" cm="1">
        <f t="array" aca="1" ref="C7" ca="1">IF(OR($B7="",C$2=""),"",Projetos!$K6/_xlfn.XLOOKUP(C$2,Técnicos!$A$2:$A$100,IF(Projetos!I6=1,Técnicos!$F$2:$F$100,IF(Projetos!I6=2,Técnicos!$H$2:$H$100,Técnicos!$J$2:$J$100)),,0,1))</f>
        <v>106.15</v>
      </c>
      <c r="D7" s="15" cm="1">
        <f t="array" aca="1" ref="D7" ca="1">IF(OR($B7="",D$2=""),"",Projetos!$K6/_xlfn.XLOOKUP(D$2,Técnicos!$A$2:$A$100,IF(Projetos!J6=1,Técnicos!$F$2:$F$100,IF(Projetos!J6=2,Técnicos!$H$2:$H$100,Técnicos!$J$2:$J$100)),,0,1))</f>
        <v>88.458333333333343</v>
      </c>
      <c r="E7" s="15" cm="1">
        <f t="array" aca="1" ref="E7" ca="1">IF(OR($B7="",E$2=""),"",Projetos!$K6/_xlfn.XLOOKUP(E$2,Técnicos!$A$2:$A$100,IF(Projetos!K6=1,Técnicos!$F$2:$F$100,IF(Projetos!K6=2,Técnicos!$H$2:$H$100,Técnicos!$J$2:$J$100)),,0,1))</f>
        <v>101.0952380952381</v>
      </c>
      <c r="F7" s="15" cm="1">
        <f t="array" aca="1" ref="F7" ca="1">IF(OR($B7="",F$2=""),"",Projetos!$K6/_xlfn.XLOOKUP(F$2,Técnicos!$A$2:$A$100,IF(Projetos!L6=1,Técnicos!$F$2:$F$100,IF(Projetos!L6=2,Técnicos!$H$2:$H$100,Técnicos!$J$2:$J$100)),,0,1))</f>
        <v>117.94444444444444</v>
      </c>
      <c r="G7" s="15" cm="1">
        <f t="array" aca="1" ref="G7" ca="1">IF(OR($B7="",G$2=""),"",Projetos!$K6/_xlfn.XLOOKUP(G$2,Técnicos!$A$2:$A$100,IF(Projetos!M6=1,Técnicos!$F$2:$F$100,IF(Projetos!M6=2,Técnicos!$H$2:$H$100,Técnicos!$J$2:$J$100)),,0,1))</f>
        <v>96.5</v>
      </c>
      <c r="H7" s="15" cm="1">
        <f t="array" aca="1" ref="H7" ca="1">IF(OR($B7="",H$2=""),"",Projetos!$K6/_xlfn.XLOOKUP(H$2,Técnicos!$A$2:$A$100,IF(Projetos!N6=1,Técnicos!$F$2:$F$100,IF(Projetos!N6=2,Técnicos!$H$2:$H$100,Técnicos!$J$2:$J$100)),,0,1))</f>
        <v>88.458333333333343</v>
      </c>
      <c r="I7" s="15" cm="1">
        <f t="array" aca="1" ref="I7" ca="1">IF(OR($B7="",I$2=""),"",Projetos!$K6/_xlfn.XLOOKUP(I$2,Técnicos!$A$2:$A$100,IF(Projetos!O6=1,Técnicos!$F$2:$F$100,IF(Projetos!O6=2,Técnicos!$H$2:$H$100,Técnicos!$J$2:$J$100)),,0,1))</f>
        <v>101.0952380952381</v>
      </c>
      <c r="J7" s="15" cm="1">
        <f t="array" aca="1" ref="J7" ca="1">IF(OR($B7="",J$2=""),"",Projetos!$K6/_xlfn.XLOOKUP(J$2,Técnicos!$A$2:$A$100,IF(Projetos!P6=1,Técnicos!$F$2:$F$100,IF(Projetos!P6=2,Técnicos!$H$2:$H$100,Técnicos!$J$2:$J$100)),,0,1))</f>
        <v>88.458333333333343</v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3">
      <c r="B8" s="1">
        <f>IF(Projetos!A7&lt;&gt;"",Projetos!A7,"")</f>
        <v>6</v>
      </c>
      <c r="C8" s="15" cm="1">
        <f t="array" aca="1" ref="C8" ca="1">IF(OR($B8="",C$2=""),"",Projetos!$K7/_xlfn.XLOOKUP(C$2,Técnicos!$A$2:$A$100,IF(Projetos!I7=1,Técnicos!$F$2:$F$100,IF(Projetos!I7=2,Técnicos!$H$2:$H$100,Técnicos!$J$2:$J$100)),,0,1))</f>
        <v>114.4</v>
      </c>
      <c r="D8" s="15" cm="1">
        <f t="array" aca="1" ref="D8" ca="1">IF(OR($B8="",D$2=""),"",Projetos!$K7/_xlfn.XLOOKUP(D$2,Técnicos!$A$2:$A$100,IF(Projetos!J7=1,Técnicos!$F$2:$F$100,IF(Projetos!J7=2,Técnicos!$H$2:$H$100,Técnicos!$J$2:$J$100)),,0,1))</f>
        <v>95.333333333333343</v>
      </c>
      <c r="E8" s="15" cm="1">
        <f t="array" aca="1" ref="E8" ca="1">IF(OR($B8="",E$2=""),"",Projetos!$K7/_xlfn.XLOOKUP(E$2,Técnicos!$A$2:$A$100,IF(Projetos!K7=1,Técnicos!$F$2:$F$100,IF(Projetos!K7=2,Técnicos!$H$2:$H$100,Técnicos!$J$2:$J$100)),,0,1))</f>
        <v>108.95238095238095</v>
      </c>
      <c r="F8" s="15" cm="1">
        <f t="array" aca="1" ref="F8" ca="1">IF(OR($B8="",F$2=""),"",Projetos!$K7/_xlfn.XLOOKUP(F$2,Técnicos!$A$2:$A$100,IF(Projetos!L7=1,Técnicos!$F$2:$F$100,IF(Projetos!L7=2,Técnicos!$H$2:$H$100,Técnicos!$J$2:$J$100)),,0,1))</f>
        <v>127.11111111111111</v>
      </c>
      <c r="G8" s="15" cm="1">
        <f t="array" aca="1" ref="G8" ca="1">IF(OR($B8="",G$2=""),"",Projetos!$K7/_xlfn.XLOOKUP(G$2,Técnicos!$A$2:$A$100,IF(Projetos!M7=1,Técnicos!$F$2:$F$100,IF(Projetos!M7=2,Técnicos!$H$2:$H$100,Técnicos!$J$2:$J$100)),,0,1))</f>
        <v>104</v>
      </c>
      <c r="H8" s="15" cm="1">
        <f t="array" aca="1" ref="H8" ca="1">IF(OR($B8="",H$2=""),"",Projetos!$K7/_xlfn.XLOOKUP(H$2,Técnicos!$A$2:$A$100,IF(Projetos!N7=1,Técnicos!$F$2:$F$100,IF(Projetos!N7=2,Técnicos!$H$2:$H$100,Técnicos!$J$2:$J$100)),,0,1))</f>
        <v>95.333333333333343</v>
      </c>
      <c r="I8" s="15" cm="1">
        <f t="array" aca="1" ref="I8" ca="1">IF(OR($B8="",I$2=""),"",Projetos!$K7/_xlfn.XLOOKUP(I$2,Técnicos!$A$2:$A$100,IF(Projetos!O7=1,Técnicos!$F$2:$F$100,IF(Projetos!O7=2,Técnicos!$H$2:$H$100,Técnicos!$J$2:$J$100)),,0,1))</f>
        <v>108.95238095238095</v>
      </c>
      <c r="J8" s="15" cm="1">
        <f t="array" aca="1" ref="J8" ca="1">IF(OR($B8="",J$2=""),"",Projetos!$K7/_xlfn.XLOOKUP(J$2,Técnicos!$A$2:$A$100,IF(Projetos!P7=1,Técnicos!$F$2:$F$100,IF(Projetos!P7=2,Técnicos!$H$2:$H$100,Técnicos!$J$2:$J$100)),,0,1))</f>
        <v>95.333333333333343</v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3">
      <c r="B9" s="1">
        <f>IF(Projetos!A8&lt;&gt;"",Projetos!A8,"")</f>
        <v>7</v>
      </c>
      <c r="C9" s="15" cm="1">
        <f t="array" aca="1" ref="C9" ca="1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aca="1" ref="D9" ca="1">IF(OR($B9="",D$2=""),"",Projetos!$K8/_xlfn.XLOOKUP(D$2,Técnicos!$A$2:$A$100,IF(Projetos!J8=1,Técnicos!$F$2:$F$100,IF(Projetos!J8=2,Técnicos!$H$2:$H$100,Técnicos!$J$2:$J$100)),,0,1))</f>
        <v>95.333333333333343</v>
      </c>
      <c r="E9" s="15" cm="1">
        <f t="array" aca="1" ref="E9" ca="1">IF(OR($B9="",E$2=""),"",Projetos!$K8/_xlfn.XLOOKUP(E$2,Técnicos!$A$2:$A$100,IF(Projetos!K8=1,Técnicos!$F$2:$F$100,IF(Projetos!K8=2,Técnicos!$H$2:$H$100,Técnicos!$J$2:$J$100)),,0,1))</f>
        <v>108.95238095238095</v>
      </c>
      <c r="F9" s="15" cm="1">
        <f t="array" aca="1" ref="F9" ca="1">IF(OR($B9="",F$2=""),"",Projetos!$K8/_xlfn.XLOOKUP(F$2,Técnicos!$A$2:$A$100,IF(Projetos!L8=1,Técnicos!$F$2:$F$100,IF(Projetos!L8=2,Técnicos!$H$2:$H$100,Técnicos!$J$2:$J$100)),,0,1))</f>
        <v>127.11111111111111</v>
      </c>
      <c r="G9" s="15" cm="1">
        <f t="array" aca="1" ref="G9" ca="1">IF(OR($B9="",G$2=""),"",Projetos!$K8/_xlfn.XLOOKUP(G$2,Técnicos!$A$2:$A$100,IF(Projetos!M8=1,Técnicos!$F$2:$F$100,IF(Projetos!M8=2,Técnicos!$H$2:$H$100,Técnicos!$J$2:$J$100)),,0,1))</f>
        <v>104</v>
      </c>
      <c r="H9" s="15" cm="1">
        <f t="array" aca="1" ref="H9" ca="1">IF(OR($B9="",H$2=""),"",Projetos!$K8/_xlfn.XLOOKUP(H$2,Técnicos!$A$2:$A$100,IF(Projetos!N8=1,Técnicos!$F$2:$F$100,IF(Projetos!N8=2,Técnicos!$H$2:$H$100,Técnicos!$J$2:$J$100)),,0,1))</f>
        <v>95.333333333333343</v>
      </c>
      <c r="I9" s="15" cm="1">
        <f t="array" aca="1" ref="I9" ca="1">IF(OR($B9="",I$2=""),"",Projetos!$K8/_xlfn.XLOOKUP(I$2,Técnicos!$A$2:$A$100,IF(Projetos!O8=1,Técnicos!$F$2:$F$100,IF(Projetos!O8=2,Técnicos!$H$2:$H$100,Técnicos!$J$2:$J$100)),,0,1))</f>
        <v>108.95238095238095</v>
      </c>
      <c r="J9" s="15" cm="1">
        <f t="array" aca="1" ref="J9" ca="1">IF(OR($B9="",J$2=""),"",Projetos!$K8/_xlfn.XLOOKUP(J$2,Técnicos!$A$2:$A$100,IF(Projetos!P8=1,Técnicos!$F$2:$F$100,IF(Projetos!P8=2,Técnicos!$H$2:$H$100,Técnicos!$J$2:$J$100)),,0,1))</f>
        <v>95.333333333333343</v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aca="1" ref="C10" ca="1">IF(OR($B10="",C$2=""),"",Projetos!$K9/_xlfn.XLOOKUP(C$2,Técnicos!$A$2:$A$100,IF(Projetos!I9=1,Técnicos!$F$2:$F$100,IF(Projetos!I9=2,Técnicos!$H$2:$H$100,Técnicos!$J$2:$J$100)),,0,1))</f>
        <v>87.833333333333343</v>
      </c>
      <c r="D10" s="15" cm="1">
        <f t="array" aca="1" ref="D10" ca="1">IF(OR($B10="",D$2=""),"",Projetos!$K9/_xlfn.XLOOKUP(D$2,Técnicos!$A$2:$A$100,IF(Projetos!J9=1,Técnicos!$F$2:$F$100,IF(Projetos!J9=2,Técnicos!$H$2:$H$100,Técnicos!$J$2:$J$100)),,0,1))</f>
        <v>87.833333333333343</v>
      </c>
      <c r="E10" s="15" cm="1">
        <f t="array" aca="1" ref="E10" ca="1">IF(OR($B10="",E$2=""),"",Projetos!$K9/_xlfn.XLOOKUP(E$2,Técnicos!$A$2:$A$100,IF(Projetos!K9=1,Técnicos!$F$2:$F$100,IF(Projetos!K9=2,Técnicos!$H$2:$H$100,Técnicos!$J$2:$J$100)),,0,1))</f>
        <v>100.38095238095238</v>
      </c>
      <c r="F10" s="15" cm="1">
        <f t="array" aca="1" ref="F10" ca="1">IF(OR($B10="",F$2=""),"",Projetos!$K9/_xlfn.XLOOKUP(F$2,Técnicos!$A$2:$A$100,IF(Projetos!L9=1,Técnicos!$F$2:$F$100,IF(Projetos!L9=2,Técnicos!$H$2:$H$100,Técnicos!$J$2:$J$100)),,0,1))</f>
        <v>117.11111111111111</v>
      </c>
      <c r="G10" s="15" cm="1">
        <f t="array" aca="1" ref="G10" ca="1">IF(OR($B10="",G$2=""),"",Projetos!$K9/_xlfn.XLOOKUP(G$2,Técnicos!$A$2:$A$100,IF(Projetos!M9=1,Técnicos!$F$2:$F$100,IF(Projetos!M9=2,Técnicos!$H$2:$H$100,Técnicos!$J$2:$J$100)),,0,1))</f>
        <v>95.818181818181813</v>
      </c>
      <c r="H10" s="15" cm="1">
        <f t="array" aca="1" ref="H10" ca="1">IF(OR($B10="",H$2=""),"",Projetos!$K9/_xlfn.XLOOKUP(H$2,Técnicos!$A$2:$A$100,IF(Projetos!N9=1,Técnicos!$F$2:$F$100,IF(Projetos!N9=2,Técnicos!$H$2:$H$100,Técnicos!$J$2:$J$100)),,0,1))</f>
        <v>87.833333333333343</v>
      </c>
      <c r="I10" s="15" cm="1">
        <f t="array" aca="1" ref="I10" ca="1">IF(OR($B10="",I$2=""),"",Projetos!$K9/_xlfn.XLOOKUP(I$2,Técnicos!$A$2:$A$100,IF(Projetos!O9=1,Técnicos!$F$2:$F$100,IF(Projetos!O9=2,Técnicos!$H$2:$H$100,Técnicos!$J$2:$J$100)),,0,1))</f>
        <v>100.38095238095238</v>
      </c>
      <c r="J10" s="15" cm="1">
        <f t="array" aca="1" ref="J10" ca="1">IF(OR($B10="",J$2=""),"",Projetos!$K9/_xlfn.XLOOKUP(J$2,Técnicos!$A$2:$A$100,IF(Projetos!P9=1,Técnicos!$F$2:$F$100,IF(Projetos!P9=2,Técnicos!$H$2:$H$100,Técnicos!$J$2:$J$100)),,0,1))</f>
        <v>87.833333333333343</v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aca="1" ref="C11" ca="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aca="1" ref="D11" ca="1">IF(OR($B11="",D$2=""),"",Projetos!$K10/_xlfn.XLOOKUP(D$2,Técnicos!$A$2:$A$100,IF(Projetos!J10=1,Técnicos!$F$2:$F$100,IF(Projetos!J10=2,Técnicos!$H$2:$H$100,Técnicos!$J$2:$J$100)),,0,1))</f>
        <v>88.458333333333343</v>
      </c>
      <c r="E11" s="15" cm="1">
        <f t="array" aca="1" ref="E11" ca="1">IF(OR($B11="",E$2=""),"",Projetos!$K10/_xlfn.XLOOKUP(E$2,Técnicos!$A$2:$A$100,IF(Projetos!K10=1,Técnicos!$F$2:$F$100,IF(Projetos!K10=2,Técnicos!$H$2:$H$100,Técnicos!$J$2:$J$100)),,0,1))</f>
        <v>101.0952380952381</v>
      </c>
      <c r="F11" s="15" cm="1">
        <f t="array" aca="1" ref="F11" ca="1">IF(OR($B11="",F$2=""),"",Projetos!$K10/_xlfn.XLOOKUP(F$2,Técnicos!$A$2:$A$100,IF(Projetos!L10=1,Técnicos!$F$2:$F$100,IF(Projetos!L10=2,Técnicos!$H$2:$H$100,Técnicos!$J$2:$J$100)),,0,1))</f>
        <v>117.94444444444444</v>
      </c>
      <c r="G11" s="15" cm="1">
        <f t="array" aca="1" ref="G11" ca="1">IF(OR($B11="",G$2=""),"",Projetos!$K10/_xlfn.XLOOKUP(G$2,Técnicos!$A$2:$A$100,IF(Projetos!M10=1,Técnicos!$F$2:$F$100,IF(Projetos!M10=2,Técnicos!$H$2:$H$100,Técnicos!$J$2:$J$100)),,0,1))</f>
        <v>96.5</v>
      </c>
      <c r="H11" s="15" cm="1">
        <f t="array" aca="1" ref="H11" ca="1">IF(OR($B11="",H$2=""),"",Projetos!$K10/_xlfn.XLOOKUP(H$2,Técnicos!$A$2:$A$100,IF(Projetos!N10=1,Técnicos!$F$2:$F$100,IF(Projetos!N10=2,Técnicos!$H$2:$H$100,Técnicos!$J$2:$J$100)),,0,1))</f>
        <v>88.458333333333343</v>
      </c>
      <c r="I11" s="15" cm="1">
        <f t="array" aca="1" ref="I11" ca="1">IF(OR($B11="",I$2=""),"",Projetos!$K10/_xlfn.XLOOKUP(I$2,Técnicos!$A$2:$A$100,IF(Projetos!O10=1,Técnicos!$F$2:$F$100,IF(Projetos!O10=2,Técnicos!$H$2:$H$100,Técnicos!$J$2:$J$100)),,0,1))</f>
        <v>101.0952380952381</v>
      </c>
      <c r="J11" s="15" cm="1">
        <f t="array" aca="1" ref="J11" ca="1">IF(OR($B11="",J$2=""),"",Projetos!$K10/_xlfn.XLOOKUP(J$2,Técnicos!$A$2:$A$100,IF(Projetos!P10=1,Técnicos!$F$2:$F$100,IF(Projetos!P10=2,Técnicos!$H$2:$H$100,Técnicos!$J$2:$J$100)),,0,1))</f>
        <v>88.458333333333343</v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aca="1" ref="C12" ca="1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aca="1" ref="D12" ca="1">IF(OR($B12="",D$2=""),"",Projetos!$K11/_xlfn.XLOOKUP(D$2,Técnicos!$A$2:$A$100,IF(Projetos!J11=1,Técnicos!$F$2:$F$100,IF(Projetos!J11=2,Técnicos!$H$2:$H$100,Técnicos!$J$2:$J$100)),,0,1))</f>
        <v>87.833333333333343</v>
      </c>
      <c r="E12" s="15" cm="1">
        <f t="array" aca="1" ref="E12" ca="1">IF(OR($B12="",E$2=""),"",Projetos!$K11/_xlfn.XLOOKUP(E$2,Técnicos!$A$2:$A$100,IF(Projetos!K11=1,Técnicos!$F$2:$F$100,IF(Projetos!K11=2,Técnicos!$H$2:$H$100,Técnicos!$J$2:$J$100)),,0,1))</f>
        <v>100.38095238095238</v>
      </c>
      <c r="F12" s="15" cm="1">
        <f t="array" aca="1" ref="F12" ca="1">IF(OR($B12="",F$2=""),"",Projetos!$K11/_xlfn.XLOOKUP(F$2,Técnicos!$A$2:$A$100,IF(Projetos!L11=1,Técnicos!$F$2:$F$100,IF(Projetos!L11=2,Técnicos!$H$2:$H$100,Técnicos!$J$2:$J$100)),,0,1))</f>
        <v>117.11111111111111</v>
      </c>
      <c r="G12" s="15" cm="1">
        <f t="array" aca="1" ref="G12" ca="1">IF(OR($B12="",G$2=""),"",Projetos!$K11/_xlfn.XLOOKUP(G$2,Técnicos!$A$2:$A$100,IF(Projetos!M11=1,Técnicos!$F$2:$F$100,IF(Projetos!M11=2,Técnicos!$H$2:$H$100,Técnicos!$J$2:$J$100)),,0,1))</f>
        <v>95.818181818181813</v>
      </c>
      <c r="H12" s="15" cm="1">
        <f t="array" aca="1" ref="H12" ca="1">IF(OR($B12="",H$2=""),"",Projetos!$K11/_xlfn.XLOOKUP(H$2,Técnicos!$A$2:$A$100,IF(Projetos!N11=1,Técnicos!$F$2:$F$100,IF(Projetos!N11=2,Técnicos!$H$2:$H$100,Técnicos!$J$2:$J$100)),,0,1))</f>
        <v>87.833333333333343</v>
      </c>
      <c r="I12" s="15" cm="1">
        <f t="array" aca="1" ref="I12" ca="1">IF(OR($B12="",I$2=""),"",Projetos!$K11/_xlfn.XLOOKUP(I$2,Técnicos!$A$2:$A$100,IF(Projetos!O11=1,Técnicos!$F$2:$F$100,IF(Projetos!O11=2,Técnicos!$H$2:$H$100,Técnicos!$J$2:$J$100)),,0,1))</f>
        <v>100.38095238095238</v>
      </c>
      <c r="J12" s="15" cm="1">
        <f t="array" aca="1" ref="J12" ca="1">IF(OR($B12="",J$2=""),"",Projetos!$K11/_xlfn.XLOOKUP(J$2,Técnicos!$A$2:$A$100,IF(Projetos!P11=1,Técnicos!$F$2:$F$100,IF(Projetos!P11=2,Técnicos!$H$2:$H$100,Técnicos!$J$2:$J$100)),,0,1))</f>
        <v>87.833333333333343</v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aca="1" ref="C13" ca="1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aca="1" ref="D13" ca="1">IF(OR($B13="",D$2=""),"",Projetos!$K12/_xlfn.XLOOKUP(D$2,Técnicos!$A$2:$A$100,IF(Projetos!J12=1,Técnicos!$F$2:$F$100,IF(Projetos!J12=2,Técnicos!$H$2:$H$100,Técnicos!$J$2:$J$100)),,0,1))</f>
        <v>88.458333333333343</v>
      </c>
      <c r="E13" s="15" cm="1">
        <f t="array" aca="1" ref="E13" ca="1">IF(OR($B13="",E$2=""),"",Projetos!$K12/_xlfn.XLOOKUP(E$2,Técnicos!$A$2:$A$100,IF(Projetos!K12=1,Técnicos!$F$2:$F$100,IF(Projetos!K12=2,Técnicos!$H$2:$H$100,Técnicos!$J$2:$J$100)),,0,1))</f>
        <v>101.0952380952381</v>
      </c>
      <c r="F13" s="15" cm="1">
        <f t="array" aca="1" ref="F13" ca="1">IF(OR($B13="",F$2=""),"",Projetos!$K12/_xlfn.XLOOKUP(F$2,Técnicos!$A$2:$A$100,IF(Projetos!L12=1,Técnicos!$F$2:$F$100,IF(Projetos!L12=2,Técnicos!$H$2:$H$100,Técnicos!$J$2:$J$100)),,0,1))</f>
        <v>117.94444444444444</v>
      </c>
      <c r="G13" s="15" cm="1">
        <f t="array" aca="1" ref="G13" ca="1">IF(OR($B13="",G$2=""),"",Projetos!$K12/_xlfn.XLOOKUP(G$2,Técnicos!$A$2:$A$100,IF(Projetos!M12=1,Técnicos!$F$2:$F$100,IF(Projetos!M12=2,Técnicos!$H$2:$H$100,Técnicos!$J$2:$J$100)),,0,1))</f>
        <v>96.5</v>
      </c>
      <c r="H13" s="15" cm="1">
        <f t="array" aca="1" ref="H13" ca="1">IF(OR($B13="",H$2=""),"",Projetos!$K12/_xlfn.XLOOKUP(H$2,Técnicos!$A$2:$A$100,IF(Projetos!N12=1,Técnicos!$F$2:$F$100,IF(Projetos!N12=2,Técnicos!$H$2:$H$100,Técnicos!$J$2:$J$100)),,0,1))</f>
        <v>88.458333333333343</v>
      </c>
      <c r="I13" s="15" cm="1">
        <f t="array" aca="1" ref="I13" ca="1">IF(OR($B13="",I$2=""),"",Projetos!$K12/_xlfn.XLOOKUP(I$2,Técnicos!$A$2:$A$100,IF(Projetos!O12=1,Técnicos!$F$2:$F$100,IF(Projetos!O12=2,Técnicos!$H$2:$H$100,Técnicos!$J$2:$J$100)),,0,1))</f>
        <v>101.0952380952381</v>
      </c>
      <c r="J13" s="15" cm="1">
        <f t="array" aca="1" ref="J13" ca="1">IF(OR($B13="",J$2=""),"",Projetos!$K12/_xlfn.XLOOKUP(J$2,Técnicos!$A$2:$A$100,IF(Projetos!P12=1,Técnicos!$F$2:$F$100,IF(Projetos!P12=2,Técnicos!$H$2:$H$100,Técnicos!$J$2:$J$100)),,0,1))</f>
        <v>88.458333333333343</v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3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3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3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3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3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3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3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3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3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3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3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3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3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3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3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3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3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3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3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3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3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3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3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3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3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3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3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3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3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3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3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3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3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3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3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3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3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3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3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3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3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3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3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3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3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3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3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3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3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3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3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3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3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3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3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3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3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3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3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3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3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3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3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3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3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3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3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3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3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3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3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3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3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3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3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3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3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3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3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3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3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3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3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3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3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3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3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3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3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3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3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3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3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3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3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3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3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3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3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3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3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3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3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3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3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3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3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3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3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3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3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3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3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3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3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3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3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3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3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3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3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3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3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3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3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3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3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3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3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3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3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3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3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3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3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3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3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3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3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3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3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3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3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3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3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3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3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3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3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3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3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3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3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3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3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3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3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3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3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3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3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3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3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3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3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3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3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3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3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3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3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3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3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3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3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3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3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3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3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3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3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3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3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3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3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3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3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3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3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3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3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3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3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3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3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3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3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3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3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3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3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3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3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3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3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3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3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3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3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3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3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3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3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3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3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3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3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3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3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3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3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3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3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3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3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3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3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3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3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3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3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3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3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3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3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3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3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3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3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3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3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3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3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3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3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3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3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3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3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3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3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3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3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3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3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3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3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3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3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3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3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3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3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3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3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3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3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3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3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3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3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3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3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3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3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3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3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3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3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3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3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3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3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3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3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3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3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3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3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3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3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3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3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3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3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3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3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3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3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3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3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3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3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3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3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3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3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3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3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3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3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3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3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3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3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3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3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3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3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3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3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3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3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3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3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3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3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3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3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3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3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3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3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3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3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3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3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3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3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3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3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3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3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3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3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3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3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3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3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3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3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3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3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3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3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3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3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3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3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3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3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3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3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3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3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3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3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3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3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3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3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3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3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3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3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3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3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3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3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3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3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3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3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3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3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3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3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3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3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3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3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3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3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3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3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3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3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3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3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3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3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3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3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3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3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3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3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3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3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3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3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3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3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3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3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3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3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3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3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3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3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3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3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3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3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3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3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3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3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3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3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3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3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3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3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3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3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3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3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3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3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3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3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3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3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3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3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3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3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3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3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3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3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3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3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3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3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3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3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3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3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3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3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3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3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3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3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3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3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3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3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3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3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3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3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3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3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3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3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3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3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3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3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3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3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3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3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3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3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3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3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3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3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3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3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3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3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3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3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3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3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3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3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3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3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3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3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3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3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3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3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3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3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3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3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3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3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3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3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3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3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3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3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3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3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3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3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3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3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3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3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3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3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3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3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3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3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3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3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3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3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3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3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3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3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3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3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3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3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3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3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3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3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3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3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3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3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3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3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3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3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3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3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3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3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3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3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3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3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3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3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3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3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3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3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3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3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3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3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3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3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3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3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3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3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3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3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3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3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3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3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3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3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3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3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3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3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3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3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3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3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3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3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3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3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3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3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3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3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3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3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3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3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3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3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3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3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3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3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3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3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3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3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3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3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3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3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3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3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3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3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3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3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3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3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3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3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3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3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3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3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3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3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3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3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3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3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3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3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3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3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3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3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3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3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3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3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3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3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3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3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3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3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3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3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3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3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3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3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3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3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3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3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3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3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3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3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3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3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3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3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3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3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3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3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3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3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3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3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3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3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3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3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3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3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3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3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3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3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3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3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3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3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3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3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3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3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3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3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3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3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3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3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3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3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3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3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3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3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3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3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3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3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3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3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3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3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3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3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3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3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3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3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3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3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3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3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3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3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3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3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3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3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3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3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3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3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3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3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3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3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3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3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3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3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3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3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3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3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3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3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3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3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3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3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3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3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3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3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3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3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3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3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3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3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3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3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3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3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3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3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3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3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3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3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/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11</v>
      </c>
    </row>
    <row r="2" spans="1:41" x14ac:dyDescent="0.3">
      <c r="A2" t="s">
        <v>10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3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H24" sqref="F24:H24"/>
    </sheetView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0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B1" sqref="B1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15</v>
      </c>
      <c r="B3">
        <f ca="1">IF(B2="","",SUMPRODUCT(Matriz_Alocação_Análise!D3:D36,Matriz_Esforço_Análise!C3:C36))</f>
        <v>201.58695652173913</v>
      </c>
      <c r="C3">
        <f ca="1">IF(C2="","",SUMPRODUCT(Matriz_Alocação_Análise!E3:E36,Matriz_Esforço_Análise!D3:D36))</f>
        <v>30.132450331125828</v>
      </c>
      <c r="D3">
        <f ca="1">IF(D2="","",SUMPRODUCT(Matriz_Alocação_Análise!F3:F36,Matriz_Esforço_Análise!E3:E36))</f>
        <v>86.917293233082717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0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126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 ca="1">IF(D2="","",SUMIFS(Projetos!$M$2:$M$36,Projetos!$D$2:$D$36,D2,Projetos!$C$2:$C$36,0))</f>
        <v>24.285714285714285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>IF(G2="","",SUMIFS(Projetos!$M$2:$M$36,Projetos!$D$2:$D$36,G2,Projetos!$C$2:$C$36,0))</f>
        <v>0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16</v>
      </c>
      <c r="B5">
        <f ca="1">IF(B2="","",SUMPRODUCT(Matriz_Alocação_Acompanhamento!D3:D36,Matriz_Esforço_Acompanhamento!C3:C36))</f>
        <v>0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310.42857142857144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191.63636363636363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127</v>
      </c>
      <c r="B6">
        <f>IF(B2="","",SUMIFS(Projetos!$N$2:$N$36,Projetos!$E$2:$E$36,B2,Projetos!$C$2:$C$36,1))</f>
        <v>0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310.42857142857144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17</v>
      </c>
      <c r="B7" s="3">
        <f ca="1">IF(B2="","",B3+B5)</f>
        <v>201.58695652173913</v>
      </c>
      <c r="C7" s="3">
        <f t="shared" ref="C7:E7" ca="1" si="0">IF(C2="","",C3+C5)</f>
        <v>117.96578366445917</v>
      </c>
      <c r="D7" s="3">
        <f t="shared" ca="1" si="0"/>
        <v>397.34586466165416</v>
      </c>
      <c r="E7" s="3">
        <f t="shared" ca="1" si="0"/>
        <v>217.04421175101805</v>
      </c>
      <c r="F7" s="3">
        <f t="shared" ref="F7:AC7" ca="1" si="1">IF(F2="","",F3+F5)</f>
        <v>210.59469696969697</v>
      </c>
      <c r="G7" s="3">
        <f t="shared" ca="1" si="1"/>
        <v>0</v>
      </c>
      <c r="H7" s="3">
        <f t="shared" ca="1" si="1"/>
        <v>0</v>
      </c>
      <c r="I7" s="3">
        <f t="shared" ca="1" si="1"/>
        <v>0</v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201.58695652173913</v>
      </c>
      <c r="C8">
        <f ca="1">IF(C2="","",SUMPRODUCT(Matriz_Alocação_Acompanhamento!E3:E36,Matriz_Esforço_Acompanhamento!D3:D36) + SUMPRODUCT(Matriz_Alocação_Análise!E3:E36,Matriz_Esforço_Análise!D3:D36))</f>
        <v>117.96578366445917</v>
      </c>
      <c r="D8">
        <f ca="1">IF(D2="","",SUMPRODUCT(Matriz_Alocação_Acompanhamento!F3:F36,Matriz_Esforço_Acompanhamento!E3:E36) + SUMPRODUCT(Matriz_Alocação_Análise!F3:F36,Matriz_Esforço_Análise!E3:E36))</f>
        <v>397.34586466165416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210.59469696969697</v>
      </c>
      <c r="G8">
        <f ca="1">IF(G2="","",SUMPRODUCT(Matriz_Alocação_Acompanhamento!I3:I36,Matriz_Esforço_Acompanhamento!H3:H36) + SUMPRODUCT(Matriz_Alocação_Análise!I3:I36,Matriz_Esforço_Análise!H3:H36))</f>
        <v>0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128</v>
      </c>
      <c r="B9" s="18">
        <f>IF(B2="","",SUMIFS(Projetos!$M$2:$M$36,Projetos!$D$2:$D$36,B2,Projetos!$C$2:$C$36,0)+SUMIFS(Projetos!$N$2:$N$36,Projetos!$E$2:$E$36,B2,Projetos!$C$2:$C$36,1))</f>
        <v>0</v>
      </c>
      <c r="C9" s="18">
        <f ca="1">IF(C2="","",SUMIFS(Projetos!$M$2:$M$36,Projetos!$D$2:$D$36,C2,Projetos!$C$2:$C$36,0)+SUMIFS(Projetos!$N$2:$N$36,Projetos!$E$2:$E$36,C2,Projetos!$C$2:$C$36,1))</f>
        <v>87.833333333333343</v>
      </c>
      <c r="D9" s="18">
        <f ca="1">IF(D2="","",SUMIFS(Projetos!$M$2:$M$36,Projetos!$D$2:$D$36,D2,Projetos!$C$2:$C$36,0)+SUMIFS(Projetos!$N$2:$N$36,Projetos!$E$2:$E$36,D2,Projetos!$C$2:$C$36,1))</f>
        <v>334.71428571428572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>IF(G2="","",SUMIFS(Projetos!$M$2:$M$36,Projetos!$D$2:$D$36,G2,Projetos!$C$2:$C$36,0)+SUMIFS(Projetos!$N$2:$N$36,Projetos!$E$2:$E$36,G2,Projetos!$C$2:$C$36,1))</f>
        <v>0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2023-12-15T12:58:47Z</dcterms:modified>
</cp:coreProperties>
</file>