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7840" windowHeight="13200"/>
  </bookViews>
  <sheets>
    <sheet name="Data" sheetId="15" r:id="rId1"/>
    <sheet name="Index" sheetId="17" r:id="rId2"/>
    <sheet name="Data dictionary" sheetId="19" r:id="rId3"/>
    <sheet name="NSW" sheetId="20" r:id="rId4"/>
    <sheet name="VIC" sheetId="21" r:id="rId5"/>
    <sheet name="QLD" sheetId="22"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W2" i="15" l="1"/>
  <c r="W3" i="15"/>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W184" i="15"/>
  <c r="W185" i="15"/>
  <c r="W186" i="15"/>
  <c r="W187" i="15"/>
  <c r="W188" i="15"/>
  <c r="W189" i="15"/>
  <c r="W190" i="15"/>
  <c r="W191" i="15"/>
  <c r="W192" i="15"/>
  <c r="W193" i="15"/>
  <c r="W194" i="15"/>
  <c r="W195" i="15"/>
  <c r="W196" i="15"/>
  <c r="W197" i="15"/>
  <c r="W198" i="15"/>
  <c r="W199" i="15"/>
  <c r="W200" i="15"/>
  <c r="W201" i="15"/>
  <c r="W202" i="15"/>
  <c r="W203" i="15"/>
  <c r="W204" i="15"/>
  <c r="W205" i="15"/>
  <c r="W206" i="15"/>
  <c r="W207" i="15"/>
  <c r="W208" i="15"/>
  <c r="W209" i="15"/>
  <c r="W210" i="15"/>
  <c r="W211" i="15"/>
  <c r="W212" i="15"/>
  <c r="W213" i="15"/>
  <c r="W214" i="15"/>
  <c r="W215" i="15"/>
  <c r="W216" i="15"/>
  <c r="W217" i="15"/>
  <c r="W218" i="15"/>
  <c r="W219" i="15"/>
  <c r="W220" i="15"/>
  <c r="W221" i="15"/>
  <c r="W222" i="15"/>
  <c r="W223" i="15"/>
  <c r="W224" i="15"/>
  <c r="W225" i="15"/>
  <c r="W226" i="15"/>
  <c r="W227" i="15"/>
  <c r="W228" i="15"/>
  <c r="W229" i="15"/>
  <c r="W230" i="15"/>
  <c r="W231" i="15"/>
  <c r="W232" i="15"/>
  <c r="W233" i="15"/>
  <c r="W234" i="15"/>
  <c r="W235" i="15"/>
  <c r="W236" i="15"/>
  <c r="W237" i="15"/>
  <c r="W238" i="15"/>
  <c r="W239" i="15"/>
  <c r="W240" i="15"/>
  <c r="W241" i="15"/>
  <c r="W242" i="15"/>
  <c r="W243" i="15"/>
  <c r="W244" i="15"/>
  <c r="W245" i="15"/>
  <c r="W246" i="15"/>
  <c r="W247" i="15"/>
  <c r="W248" i="15"/>
  <c r="W249" i="15"/>
  <c r="W250" i="15"/>
  <c r="W251" i="15"/>
  <c r="W252" i="15"/>
  <c r="W253" i="15"/>
  <c r="W254" i="15"/>
  <c r="W255" i="15"/>
  <c r="W256" i="15"/>
  <c r="W257" i="15"/>
  <c r="W258" i="15"/>
  <c r="W259" i="15"/>
  <c r="W260" i="15"/>
  <c r="W261" i="15"/>
  <c r="W262" i="15"/>
  <c r="W263" i="15"/>
  <c r="W264" i="15"/>
  <c r="W265" i="15"/>
  <c r="W266" i="15"/>
  <c r="W267" i="15"/>
  <c r="W268" i="15"/>
  <c r="W269" i="15"/>
  <c r="W270" i="15"/>
  <c r="W271" i="15"/>
  <c r="W272" i="15"/>
  <c r="W273" i="15"/>
  <c r="W274" i="15"/>
  <c r="W275" i="15"/>
  <c r="W276" i="15"/>
  <c r="W277" i="15"/>
  <c r="W278" i="15"/>
  <c r="W279" i="15"/>
  <c r="W280" i="15"/>
  <c r="W281" i="15"/>
  <c r="W282" i="15"/>
  <c r="W283" i="15"/>
  <c r="W284" i="15"/>
  <c r="W285" i="15"/>
  <c r="W286" i="15"/>
  <c r="W287" i="15"/>
  <c r="W288" i="15"/>
  <c r="W289" i="15"/>
  <c r="W290" i="15"/>
  <c r="W291" i="15"/>
  <c r="W292" i="15"/>
  <c r="W293" i="15"/>
  <c r="W294" i="15"/>
  <c r="W295" i="15"/>
  <c r="W296" i="15"/>
  <c r="W297" i="15"/>
  <c r="W298" i="15"/>
  <c r="W299" i="15"/>
  <c r="W300" i="15"/>
  <c r="W301" i="15"/>
  <c r="W302" i="15"/>
  <c r="W303" i="15"/>
  <c r="W304" i="15"/>
  <c r="W305" i="15"/>
  <c r="W306" i="15"/>
  <c r="W307" i="15"/>
  <c r="W308" i="15"/>
  <c r="W309" i="15"/>
  <c r="W310" i="15"/>
  <c r="W311" i="15"/>
  <c r="W312" i="15"/>
  <c r="W313" i="15"/>
  <c r="W314" i="15"/>
  <c r="W315" i="15"/>
  <c r="W316" i="15"/>
  <c r="W317" i="15"/>
  <c r="W318" i="15"/>
  <c r="W319" i="15"/>
  <c r="U7" i="15"/>
  <c r="U2" i="15"/>
  <c r="U4" i="15"/>
  <c r="U3" i="15"/>
  <c r="U6" i="15"/>
  <c r="U5" i="15"/>
  <c r="U9" i="15"/>
  <c r="U8" i="15"/>
  <c r="U11" i="15"/>
  <c r="U10" i="15"/>
  <c r="U13" i="15"/>
  <c r="U12" i="15"/>
  <c r="U14" i="15"/>
  <c r="U17" i="15"/>
  <c r="U19" i="15"/>
  <c r="U15" i="15"/>
  <c r="U18" i="15"/>
  <c r="U16" i="15"/>
  <c r="U22" i="15"/>
  <c r="U23" i="15"/>
  <c r="U21" i="15"/>
  <c r="U20" i="15"/>
  <c r="U28" i="15"/>
  <c r="U27" i="15"/>
  <c r="U26" i="15"/>
  <c r="U29" i="15"/>
  <c r="U25" i="15"/>
  <c r="U24" i="15"/>
  <c r="U30" i="15"/>
  <c r="U35" i="15"/>
  <c r="U32" i="15"/>
  <c r="U36" i="15"/>
  <c r="U34" i="15"/>
  <c r="U33" i="15"/>
  <c r="U31" i="15"/>
  <c r="U39" i="15"/>
  <c r="U37" i="15"/>
  <c r="U38" i="15"/>
  <c r="U40" i="15"/>
  <c r="U41" i="15"/>
  <c r="U44" i="15"/>
  <c r="U45" i="15"/>
  <c r="U42" i="15"/>
  <c r="U46" i="15"/>
  <c r="U43" i="15"/>
  <c r="U47" i="15"/>
  <c r="U49" i="15"/>
  <c r="U52" i="15"/>
  <c r="U51" i="15"/>
  <c r="U50" i="15"/>
  <c r="U48" i="15"/>
  <c r="U58" i="15"/>
  <c r="U54" i="15"/>
  <c r="U59" i="15"/>
  <c r="U57" i="15"/>
  <c r="U56" i="15"/>
  <c r="U55" i="15"/>
  <c r="U53" i="15"/>
  <c r="U60" i="15"/>
  <c r="U64" i="15"/>
  <c r="U63" i="15"/>
  <c r="U61" i="15"/>
  <c r="U62" i="15"/>
  <c r="U71" i="15"/>
  <c r="U67" i="15"/>
  <c r="U66" i="15"/>
  <c r="U70" i="15"/>
  <c r="U72" i="15"/>
  <c r="U68" i="15"/>
  <c r="U69" i="15"/>
  <c r="U65" i="15"/>
  <c r="U74" i="15"/>
  <c r="U77" i="15"/>
  <c r="U75" i="15"/>
  <c r="U73" i="15"/>
  <c r="U76" i="15"/>
  <c r="U82" i="15"/>
  <c r="U81" i="15"/>
  <c r="U83" i="15"/>
  <c r="U80" i="15"/>
  <c r="U78" i="15"/>
  <c r="U79" i="15"/>
  <c r="U89" i="15"/>
  <c r="U90" i="15"/>
  <c r="U87" i="15"/>
  <c r="U85" i="15"/>
  <c r="U88" i="15"/>
  <c r="U91" i="15"/>
  <c r="U92" i="15"/>
  <c r="U93" i="15"/>
  <c r="U86" i="15"/>
  <c r="U84" i="15"/>
  <c r="U95" i="15"/>
  <c r="U97" i="15"/>
  <c r="U96" i="15"/>
  <c r="U94" i="15"/>
  <c r="U98" i="15"/>
  <c r="U102" i="15"/>
  <c r="U101" i="15"/>
  <c r="U100" i="15"/>
  <c r="U99" i="15"/>
  <c r="U106" i="15"/>
  <c r="U107" i="15"/>
  <c r="U105" i="15"/>
  <c r="U103" i="15"/>
  <c r="U104" i="15"/>
  <c r="U108" i="15"/>
  <c r="U112" i="15"/>
  <c r="U109" i="15"/>
  <c r="U110" i="15"/>
  <c r="U111" i="15"/>
  <c r="U115" i="15"/>
  <c r="U117" i="15"/>
  <c r="U118" i="15"/>
  <c r="U119" i="15"/>
  <c r="U120" i="15"/>
  <c r="U113" i="15"/>
  <c r="U114" i="15"/>
  <c r="U116" i="15"/>
  <c r="U121" i="15"/>
  <c r="U127" i="15"/>
  <c r="U124" i="15"/>
  <c r="U125" i="15"/>
  <c r="U126" i="15"/>
  <c r="U122" i="15"/>
  <c r="U128" i="15"/>
  <c r="U123" i="15"/>
  <c r="U134" i="15"/>
  <c r="U137" i="15"/>
  <c r="U136" i="15"/>
  <c r="U135" i="15"/>
  <c r="U140" i="15"/>
  <c r="U129" i="15"/>
  <c r="U130" i="15"/>
  <c r="U138" i="15"/>
  <c r="U131" i="15"/>
  <c r="U139" i="15"/>
  <c r="U132" i="15"/>
  <c r="U133" i="15"/>
  <c r="U143" i="15"/>
  <c r="U147" i="15"/>
  <c r="U141" i="15"/>
  <c r="U146" i="15"/>
  <c r="U144" i="15"/>
  <c r="U148" i="15"/>
  <c r="U145" i="15"/>
  <c r="U142" i="15"/>
  <c r="U154" i="15"/>
  <c r="U152" i="15"/>
  <c r="U155" i="15"/>
  <c r="U150" i="15"/>
  <c r="U151" i="15"/>
  <c r="U149" i="15"/>
  <c r="U156" i="15"/>
  <c r="U153" i="15"/>
  <c r="U158" i="15"/>
  <c r="U157" i="15"/>
  <c r="U159" i="15"/>
  <c r="U165" i="15"/>
  <c r="U166" i="15"/>
  <c r="U162" i="15"/>
  <c r="U163" i="15"/>
  <c r="U160" i="15"/>
  <c r="U167" i="15"/>
  <c r="U164" i="15"/>
  <c r="U161" i="15"/>
  <c r="U171" i="15"/>
  <c r="U168" i="15"/>
  <c r="U169" i="15"/>
  <c r="U170" i="15"/>
  <c r="U174" i="15"/>
  <c r="U172" i="15"/>
  <c r="U173" i="15"/>
  <c r="U182" i="15"/>
  <c r="U177" i="15"/>
  <c r="U175" i="15"/>
  <c r="U178" i="15"/>
  <c r="U180" i="15"/>
  <c r="U176" i="15"/>
  <c r="U181" i="15"/>
  <c r="U179" i="15"/>
  <c r="U187" i="15"/>
  <c r="U189" i="15"/>
  <c r="U183" i="15"/>
  <c r="U188" i="15"/>
  <c r="U186" i="15"/>
  <c r="U184" i="15"/>
  <c r="U185" i="15"/>
  <c r="U202" i="15"/>
  <c r="U200" i="15"/>
  <c r="U205" i="15"/>
  <c r="U206" i="15"/>
  <c r="U204" i="15"/>
  <c r="U201" i="15"/>
  <c r="U192" i="15"/>
  <c r="U207" i="15"/>
  <c r="U190" i="15"/>
  <c r="U196" i="15"/>
  <c r="U197" i="15"/>
  <c r="U198" i="15"/>
  <c r="U193" i="15"/>
  <c r="U203" i="15"/>
  <c r="U199" i="15"/>
  <c r="U191" i="15"/>
  <c r="U195" i="15"/>
  <c r="U194" i="15"/>
  <c r="U209" i="15"/>
  <c r="U214" i="15"/>
  <c r="U212" i="15"/>
  <c r="U213" i="15"/>
  <c r="U211" i="15"/>
  <c r="U215" i="15"/>
  <c r="U208" i="15"/>
  <c r="U210" i="15"/>
  <c r="U222" i="15"/>
  <c r="U217" i="15"/>
  <c r="U218" i="15"/>
  <c r="U221" i="15"/>
  <c r="U219" i="15"/>
  <c r="U220" i="15"/>
  <c r="U216" i="15"/>
  <c r="U228" i="15"/>
  <c r="U225" i="15"/>
  <c r="U231" i="15"/>
  <c r="U233" i="15"/>
  <c r="U223" i="15"/>
  <c r="U224" i="15"/>
  <c r="U226" i="15"/>
  <c r="U229" i="15"/>
  <c r="U232" i="15"/>
  <c r="U227" i="15"/>
  <c r="U230" i="15"/>
  <c r="U238" i="15"/>
  <c r="U237" i="15"/>
  <c r="U236" i="15"/>
  <c r="U234" i="15"/>
  <c r="U235" i="15"/>
  <c r="U239" i="15"/>
  <c r="U242" i="15"/>
  <c r="U245" i="15"/>
  <c r="U244" i="15"/>
  <c r="U241" i="15"/>
  <c r="U240" i="15"/>
  <c r="U243" i="15"/>
  <c r="U246" i="15"/>
  <c r="U247" i="15"/>
  <c r="U248" i="15"/>
  <c r="U249" i="15"/>
  <c r="U252" i="15"/>
  <c r="U253" i="15"/>
  <c r="U254" i="15"/>
  <c r="U255" i="15"/>
  <c r="U251" i="15"/>
  <c r="U250" i="15"/>
  <c r="U266" i="15"/>
  <c r="U257" i="15"/>
  <c r="U258" i="15"/>
  <c r="U256" i="15"/>
  <c r="U262" i="15"/>
  <c r="U263" i="15"/>
  <c r="U260" i="15"/>
  <c r="U264" i="15"/>
  <c r="U265" i="15"/>
  <c r="U261" i="15"/>
  <c r="U259" i="15"/>
  <c r="U269" i="15"/>
  <c r="U270" i="15"/>
  <c r="U268" i="15"/>
  <c r="U267" i="15"/>
  <c r="U274" i="15"/>
  <c r="U275" i="15"/>
  <c r="U273" i="15"/>
  <c r="U276" i="15"/>
  <c r="U272" i="15"/>
  <c r="U271" i="15"/>
  <c r="U278" i="15"/>
  <c r="U283" i="15"/>
  <c r="U279" i="15"/>
  <c r="U281" i="15"/>
  <c r="U282" i="15"/>
  <c r="U277" i="15"/>
  <c r="U280" i="15"/>
  <c r="U284" i="15"/>
  <c r="U288" i="15"/>
  <c r="U289" i="15"/>
  <c r="U286" i="15"/>
  <c r="U287" i="15"/>
  <c r="U285" i="15"/>
  <c r="U291" i="15"/>
  <c r="U290" i="15"/>
  <c r="U294" i="15"/>
  <c r="U293" i="15"/>
  <c r="U292" i="15"/>
  <c r="U304" i="15"/>
  <c r="U302" i="15"/>
  <c r="U299" i="15"/>
  <c r="U303" i="15"/>
  <c r="U305" i="15"/>
  <c r="U306" i="15"/>
  <c r="U297" i="15"/>
  <c r="U296" i="15"/>
  <c r="U295" i="15"/>
  <c r="U298" i="15"/>
  <c r="U300" i="15"/>
  <c r="U301" i="15"/>
  <c r="U311" i="15"/>
  <c r="U308" i="15"/>
  <c r="U310" i="15"/>
  <c r="U312" i="15"/>
  <c r="U307" i="15"/>
  <c r="U309" i="15"/>
  <c r="U317" i="15"/>
  <c r="U316" i="15"/>
  <c r="U318" i="15"/>
  <c r="U319" i="15"/>
  <c r="U313" i="15"/>
  <c r="U314" i="15"/>
  <c r="U315" i="15"/>
  <c r="V298" i="15"/>
  <c r="BZ298" i="15"/>
  <c r="CA298" i="15"/>
  <c r="CB298" i="15"/>
  <c r="CC298" i="15"/>
  <c r="V299" i="15"/>
  <c r="BZ299" i="15"/>
  <c r="CA299" i="15"/>
  <c r="CB299" i="15"/>
  <c r="CC299" i="15"/>
  <c r="CD298" i="15"/>
  <c r="CM298" i="15"/>
  <c r="CD299" i="15"/>
  <c r="CM299" i="15"/>
  <c r="CE298" i="15"/>
  <c r="CN298" i="15"/>
  <c r="CE299" i="15"/>
  <c r="CN299" i="15"/>
  <c r="CF298" i="15"/>
  <c r="CG298" i="15"/>
  <c r="CH298" i="15"/>
  <c r="CI298" i="15"/>
  <c r="CJ298" i="15"/>
  <c r="CK298" i="15"/>
  <c r="CL298" i="15"/>
  <c r="CF299" i="15"/>
  <c r="CG299" i="15"/>
  <c r="CH299" i="15"/>
  <c r="CI299" i="15"/>
  <c r="CJ299" i="15"/>
  <c r="CK299" i="15"/>
  <c r="CL299" i="15"/>
  <c r="CO298" i="15"/>
  <c r="CO299" i="15"/>
  <c r="V7" i="15"/>
  <c r="V2" i="15"/>
  <c r="V4" i="15"/>
  <c r="V3" i="15"/>
  <c r="V6" i="15"/>
  <c r="V5" i="15"/>
  <c r="V9" i="15"/>
  <c r="V8" i="15"/>
  <c r="V11" i="15"/>
  <c r="V10" i="15"/>
  <c r="V13" i="15"/>
  <c r="V12" i="15"/>
  <c r="V14" i="15"/>
  <c r="V17" i="15"/>
  <c r="V19" i="15"/>
  <c r="V15" i="15"/>
  <c r="V18" i="15"/>
  <c r="V16" i="15"/>
  <c r="V22" i="15"/>
  <c r="V23" i="15"/>
  <c r="V21" i="15"/>
  <c r="V20" i="15"/>
  <c r="V28" i="15"/>
  <c r="V27" i="15"/>
  <c r="V26" i="15"/>
  <c r="V29" i="15"/>
  <c r="V25" i="15"/>
  <c r="V24" i="15"/>
  <c r="V30" i="15"/>
  <c r="V35" i="15"/>
  <c r="V32" i="15"/>
  <c r="V36" i="15"/>
  <c r="V34" i="15"/>
  <c r="V33" i="15"/>
  <c r="V31" i="15"/>
  <c r="V39" i="15"/>
  <c r="V37" i="15"/>
  <c r="V38" i="15"/>
  <c r="V40" i="15"/>
  <c r="V41" i="15"/>
  <c r="V44" i="15"/>
  <c r="V45" i="15"/>
  <c r="V42" i="15"/>
  <c r="V46" i="15"/>
  <c r="V43" i="15"/>
  <c r="V47" i="15"/>
  <c r="V49" i="15"/>
  <c r="V52" i="15"/>
  <c r="V51" i="15"/>
  <c r="V50" i="15"/>
  <c r="V48" i="15"/>
  <c r="V58" i="15"/>
  <c r="V54" i="15"/>
  <c r="V59" i="15"/>
  <c r="V57" i="15"/>
  <c r="V56" i="15"/>
  <c r="V55" i="15"/>
  <c r="V53" i="15"/>
  <c r="V60" i="15"/>
  <c r="V64" i="15"/>
  <c r="V63" i="15"/>
  <c r="V61" i="15"/>
  <c r="V62" i="15"/>
  <c r="V71" i="15"/>
  <c r="V67" i="15"/>
  <c r="V66" i="15"/>
  <c r="V70" i="15"/>
  <c r="V72" i="15"/>
  <c r="V68" i="15"/>
  <c r="V69" i="15"/>
  <c r="V65" i="15"/>
  <c r="V74" i="15"/>
  <c r="V77" i="15"/>
  <c r="V75" i="15"/>
  <c r="V73" i="15"/>
  <c r="V76" i="15"/>
  <c r="V82" i="15"/>
  <c r="V81" i="15"/>
  <c r="V83" i="15"/>
  <c r="V80" i="15"/>
  <c r="V78" i="15"/>
  <c r="V79" i="15"/>
  <c r="V89" i="15"/>
  <c r="V90" i="15"/>
  <c r="V87" i="15"/>
  <c r="V85" i="15"/>
  <c r="V88" i="15"/>
  <c r="V91" i="15"/>
  <c r="V92" i="15"/>
  <c r="V93" i="15"/>
  <c r="V86" i="15"/>
  <c r="V84" i="15"/>
  <c r="V95" i="15"/>
  <c r="V97" i="15"/>
  <c r="V96" i="15"/>
  <c r="V94" i="15"/>
  <c r="V98" i="15"/>
  <c r="V102" i="15"/>
  <c r="V101" i="15"/>
  <c r="V100" i="15"/>
  <c r="V99" i="15"/>
  <c r="V106" i="15"/>
  <c r="V107" i="15"/>
  <c r="V105" i="15"/>
  <c r="V103" i="15"/>
  <c r="V104" i="15"/>
  <c r="V108" i="15"/>
  <c r="V112" i="15"/>
  <c r="V109" i="15"/>
  <c r="V110" i="15"/>
  <c r="V111" i="15"/>
  <c r="V115" i="15"/>
  <c r="V117" i="15"/>
  <c r="V118" i="15"/>
  <c r="V119" i="15"/>
  <c r="V120" i="15"/>
  <c r="V113" i="15"/>
  <c r="V114" i="15"/>
  <c r="V116" i="15"/>
  <c r="V121" i="15"/>
  <c r="V127" i="15"/>
  <c r="V124" i="15"/>
  <c r="V125" i="15"/>
  <c r="V126" i="15"/>
  <c r="V122" i="15"/>
  <c r="V128" i="15"/>
  <c r="V123" i="15"/>
  <c r="V134" i="15"/>
  <c r="V137" i="15"/>
  <c r="V136" i="15"/>
  <c r="V135" i="15"/>
  <c r="V140" i="15"/>
  <c r="V129" i="15"/>
  <c r="V130" i="15"/>
  <c r="V138" i="15"/>
  <c r="V131" i="15"/>
  <c r="V139" i="15"/>
  <c r="V132" i="15"/>
  <c r="V133" i="15"/>
  <c r="V143" i="15"/>
  <c r="V147" i="15"/>
  <c r="V141" i="15"/>
  <c r="V146" i="15"/>
  <c r="V144" i="15"/>
  <c r="V148" i="15"/>
  <c r="V145" i="15"/>
  <c r="V142" i="15"/>
  <c r="V154" i="15"/>
  <c r="V152" i="15"/>
  <c r="V155" i="15"/>
  <c r="V150" i="15"/>
  <c r="V151" i="15"/>
  <c r="V149" i="15"/>
  <c r="V156" i="15"/>
  <c r="V153" i="15"/>
  <c r="V158" i="15"/>
  <c r="V157" i="15"/>
  <c r="V159" i="15"/>
  <c r="V165" i="15"/>
  <c r="V166" i="15"/>
  <c r="V162" i="15"/>
  <c r="V163" i="15"/>
  <c r="V160" i="15"/>
  <c r="V167" i="15"/>
  <c r="V164" i="15"/>
  <c r="V161" i="15"/>
  <c r="V171" i="15"/>
  <c r="V168" i="15"/>
  <c r="V169" i="15"/>
  <c r="V170" i="15"/>
  <c r="V174" i="15"/>
  <c r="V172" i="15"/>
  <c r="V173" i="15"/>
  <c r="V182" i="15"/>
  <c r="V177" i="15"/>
  <c r="V175" i="15"/>
  <c r="V178" i="15"/>
  <c r="V180" i="15"/>
  <c r="V176" i="15"/>
  <c r="V181" i="15"/>
  <c r="V179" i="15"/>
  <c r="V187" i="15"/>
  <c r="V189" i="15"/>
  <c r="V183" i="15"/>
  <c r="V188" i="15"/>
  <c r="V186" i="15"/>
  <c r="V184" i="15"/>
  <c r="V185" i="15"/>
  <c r="V202" i="15"/>
  <c r="V200" i="15"/>
  <c r="V205" i="15"/>
  <c r="V206" i="15"/>
  <c r="V204" i="15"/>
  <c r="V201" i="15"/>
  <c r="V192" i="15"/>
  <c r="V207" i="15"/>
  <c r="V190" i="15"/>
  <c r="V196" i="15"/>
  <c r="V197" i="15"/>
  <c r="V198" i="15"/>
  <c r="V193" i="15"/>
  <c r="V203" i="15"/>
  <c r="V199" i="15"/>
  <c r="V191" i="15"/>
  <c r="V195" i="15"/>
  <c r="V194" i="15"/>
  <c r="V209" i="15"/>
  <c r="V214" i="15"/>
  <c r="V212" i="15"/>
  <c r="V213" i="15"/>
  <c r="V211" i="15"/>
  <c r="V215" i="15"/>
  <c r="V208" i="15"/>
  <c r="V210" i="15"/>
  <c r="V222" i="15"/>
  <c r="V217" i="15"/>
  <c r="V218" i="15"/>
  <c r="V221" i="15"/>
  <c r="V219" i="15"/>
  <c r="V220" i="15"/>
  <c r="V216" i="15"/>
  <c r="V228" i="15"/>
  <c r="V225" i="15"/>
  <c r="V231" i="15"/>
  <c r="V233" i="15"/>
  <c r="V223" i="15"/>
  <c r="V224" i="15"/>
  <c r="V226" i="15"/>
  <c r="V229" i="15"/>
  <c r="V232" i="15"/>
  <c r="V227" i="15"/>
  <c r="V230" i="15"/>
  <c r="V238" i="15"/>
  <c r="V237" i="15"/>
  <c r="V236" i="15"/>
  <c r="V234" i="15"/>
  <c r="V235" i="15"/>
  <c r="V239" i="15"/>
  <c r="V242" i="15"/>
  <c r="V245" i="15"/>
  <c r="V244" i="15"/>
  <c r="V241" i="15"/>
  <c r="V240" i="15"/>
  <c r="V243" i="15"/>
  <c r="V246" i="15"/>
  <c r="V247" i="15"/>
  <c r="V248" i="15"/>
  <c r="V249" i="15"/>
  <c r="V252" i="15"/>
  <c r="V253" i="15"/>
  <c r="V254" i="15"/>
  <c r="V255" i="15"/>
  <c r="V251" i="15"/>
  <c r="V250" i="15"/>
  <c r="V266" i="15"/>
  <c r="V257" i="15"/>
  <c r="V258" i="15"/>
  <c r="V256" i="15"/>
  <c r="V262" i="15"/>
  <c r="V263" i="15"/>
  <c r="V260" i="15"/>
  <c r="V264" i="15"/>
  <c r="V265" i="15"/>
  <c r="V261" i="15"/>
  <c r="V259" i="15"/>
  <c r="V269" i="15"/>
  <c r="V270" i="15"/>
  <c r="V268" i="15"/>
  <c r="V267" i="15"/>
  <c r="V274" i="15"/>
  <c r="V275" i="15"/>
  <c r="V273" i="15"/>
  <c r="V276" i="15"/>
  <c r="V272" i="15"/>
  <c r="V271" i="15"/>
  <c r="V278" i="15"/>
  <c r="V283" i="15"/>
  <c r="V279" i="15"/>
  <c r="V281" i="15"/>
  <c r="V282" i="15"/>
  <c r="V277" i="15"/>
  <c r="V280" i="15"/>
  <c r="V284" i="15"/>
  <c r="V288" i="15"/>
  <c r="V289" i="15"/>
  <c r="V286" i="15"/>
  <c r="V287" i="15"/>
  <c r="V285" i="15"/>
  <c r="V291" i="15"/>
  <c r="V290" i="15"/>
  <c r="V294" i="15"/>
  <c r="V293" i="15"/>
  <c r="V292" i="15"/>
  <c r="V304" i="15"/>
  <c r="V302" i="15"/>
  <c r="V303" i="15"/>
  <c r="V305" i="15"/>
  <c r="V306" i="15"/>
  <c r="V297" i="15"/>
  <c r="V296" i="15"/>
  <c r="V295" i="15"/>
  <c r="V300" i="15"/>
  <c r="V301" i="15"/>
  <c r="V311" i="15"/>
  <c r="V308" i="15"/>
  <c r="V310" i="15"/>
  <c r="V312" i="15"/>
  <c r="V307" i="15"/>
  <c r="V309" i="15"/>
  <c r="V317" i="15"/>
  <c r="V316" i="15"/>
  <c r="V318" i="15"/>
  <c r="V319" i="15"/>
  <c r="V313" i="15"/>
  <c r="V314" i="15"/>
  <c r="V315" i="15"/>
  <c r="BZ225" i="15"/>
  <c r="CA225" i="15"/>
  <c r="CB225" i="15"/>
  <c r="CC225" i="15"/>
  <c r="CD225" i="15"/>
  <c r="CE225" i="15"/>
  <c r="CF225" i="15"/>
  <c r="CG225" i="15"/>
  <c r="CH225" i="15"/>
  <c r="CI225" i="15"/>
  <c r="CJ225" i="15"/>
  <c r="CK225" i="15"/>
  <c r="CL225" i="15"/>
  <c r="CM225" i="15"/>
  <c r="CN225" i="15"/>
  <c r="CO225" i="15"/>
  <c r="BZ4" i="21"/>
  <c r="BY4" i="21"/>
  <c r="BX4" i="21"/>
  <c r="U4" i="21"/>
  <c r="O4" i="21"/>
  <c r="BZ4" i="20"/>
  <c r="BY4" i="20"/>
  <c r="BX4" i="20"/>
  <c r="U4" i="20"/>
  <c r="O4" i="20"/>
  <c r="BZ3" i="20"/>
  <c r="BY3" i="20"/>
  <c r="BX3" i="20"/>
  <c r="U3" i="20"/>
  <c r="O3" i="20"/>
  <c r="BZ3" i="21"/>
  <c r="BY3" i="21"/>
  <c r="BX3" i="21"/>
  <c r="U3" i="21"/>
  <c r="O3" i="21"/>
  <c r="BZ2" i="21"/>
  <c r="BY2" i="21"/>
  <c r="BX2" i="21"/>
  <c r="U2" i="21"/>
  <c r="O2" i="21"/>
  <c r="BZ2" i="20"/>
  <c r="BY2" i="20"/>
  <c r="BX2" i="20"/>
  <c r="U2" i="20"/>
  <c r="O2" i="20"/>
  <c r="AA90" i="15"/>
  <c r="BZ290" i="15"/>
  <c r="CA290" i="15"/>
  <c r="CB290" i="15"/>
  <c r="CC290" i="15"/>
  <c r="CD290" i="15"/>
  <c r="CE290" i="15"/>
  <c r="CM290" i="15"/>
  <c r="CF290" i="15"/>
  <c r="CG290" i="15"/>
  <c r="CH290" i="15"/>
  <c r="CI290" i="15"/>
  <c r="CJ290" i="15"/>
  <c r="CK290" i="15"/>
  <c r="CL290" i="15"/>
  <c r="CN290" i="15"/>
  <c r="CO290" i="15"/>
  <c r="BZ249" i="15"/>
  <c r="CA249" i="15"/>
  <c r="CB249" i="15"/>
  <c r="CC249" i="15"/>
  <c r="BZ212" i="15"/>
  <c r="CA212" i="15"/>
  <c r="CB212" i="15"/>
  <c r="CC212" i="15"/>
  <c r="CD249" i="15"/>
  <c r="CM249" i="15"/>
  <c r="CD212" i="15"/>
  <c r="CM212" i="15"/>
  <c r="BZ168" i="15"/>
  <c r="CA168" i="15"/>
  <c r="CB168" i="15"/>
  <c r="CC168" i="15"/>
  <c r="CE249" i="15"/>
  <c r="CE212" i="15"/>
  <c r="CN212" i="15"/>
  <c r="CD168" i="15"/>
  <c r="CM168" i="15"/>
  <c r="BZ60" i="15"/>
  <c r="CA60" i="15"/>
  <c r="CB60" i="15"/>
  <c r="CC60" i="15"/>
  <c r="BZ57" i="15"/>
  <c r="CA57" i="15"/>
  <c r="CB57" i="15"/>
  <c r="CC57" i="15"/>
  <c r="CF249" i="15"/>
  <c r="CG249" i="15"/>
  <c r="CH249" i="15"/>
  <c r="CI249" i="15"/>
  <c r="CJ249" i="15"/>
  <c r="CK249" i="15"/>
  <c r="CL249" i="15"/>
  <c r="CN249" i="15"/>
  <c r="CF212" i="15"/>
  <c r="CG212" i="15"/>
  <c r="CH212" i="15"/>
  <c r="CI212" i="15"/>
  <c r="CJ212" i="15"/>
  <c r="CK212" i="15"/>
  <c r="CL212" i="15"/>
  <c r="CE168" i="15"/>
  <c r="CD60" i="15"/>
  <c r="CM60" i="15"/>
  <c r="CD57" i="15"/>
  <c r="CM57" i="15"/>
  <c r="CA7" i="15"/>
  <c r="CA2" i="15"/>
  <c r="CA4" i="15"/>
  <c r="CA3" i="15"/>
  <c r="CA6" i="15"/>
  <c r="CA5" i="15"/>
  <c r="CA9" i="15"/>
  <c r="CA8" i="15"/>
  <c r="CA11" i="15"/>
  <c r="CA10" i="15"/>
  <c r="CA13" i="15"/>
  <c r="CA12" i="15"/>
  <c r="CA14" i="15"/>
  <c r="CA17" i="15"/>
  <c r="CA19" i="15"/>
  <c r="CA15" i="15"/>
  <c r="CA18" i="15"/>
  <c r="CA16" i="15"/>
  <c r="CA22" i="15"/>
  <c r="CA23" i="15"/>
  <c r="CA21" i="15"/>
  <c r="CA20" i="15"/>
  <c r="CA28" i="15"/>
  <c r="CA27" i="15"/>
  <c r="CA26" i="15"/>
  <c r="CA29" i="15"/>
  <c r="CA25" i="15"/>
  <c r="CA24" i="15"/>
  <c r="CA30" i="15"/>
  <c r="CA35" i="15"/>
  <c r="CA32" i="15"/>
  <c r="CA36" i="15"/>
  <c r="CA34" i="15"/>
  <c r="CA33" i="15"/>
  <c r="CA31" i="15"/>
  <c r="CA39" i="15"/>
  <c r="CA37" i="15"/>
  <c r="CA38" i="15"/>
  <c r="CA40" i="15"/>
  <c r="CA41" i="15"/>
  <c r="CA44" i="15"/>
  <c r="CA45" i="15"/>
  <c r="CA42" i="15"/>
  <c r="CA46" i="15"/>
  <c r="CA43" i="15"/>
  <c r="CA47" i="15"/>
  <c r="CA49" i="15"/>
  <c r="CA52" i="15"/>
  <c r="CA51" i="15"/>
  <c r="CA50" i="15"/>
  <c r="CA48" i="15"/>
  <c r="CA58" i="15"/>
  <c r="CA54" i="15"/>
  <c r="CA59" i="15"/>
  <c r="CA56" i="15"/>
  <c r="CA55" i="15"/>
  <c r="CA53" i="15"/>
  <c r="CA64" i="15"/>
  <c r="CA63" i="15"/>
  <c r="CA61" i="15"/>
  <c r="CA62" i="15"/>
  <c r="CA71" i="15"/>
  <c r="CA67" i="15"/>
  <c r="CA66" i="15"/>
  <c r="CA70" i="15"/>
  <c r="CA72" i="15"/>
  <c r="CA68" i="15"/>
  <c r="CA69" i="15"/>
  <c r="CA65" i="15"/>
  <c r="CA74" i="15"/>
  <c r="CA77" i="15"/>
  <c r="CA75" i="15"/>
  <c r="CA73" i="15"/>
  <c r="CA76" i="15"/>
  <c r="CA82" i="15"/>
  <c r="CA81" i="15"/>
  <c r="CA83" i="15"/>
  <c r="CA80" i="15"/>
  <c r="CA78" i="15"/>
  <c r="CA79" i="15"/>
  <c r="CA89" i="15"/>
  <c r="CA90" i="15"/>
  <c r="CA87" i="15"/>
  <c r="CA85" i="15"/>
  <c r="CA88" i="15"/>
  <c r="CA91" i="15"/>
  <c r="CA92" i="15"/>
  <c r="CA93" i="15"/>
  <c r="CA86" i="15"/>
  <c r="CA84" i="15"/>
  <c r="CA95" i="15"/>
  <c r="CA97" i="15"/>
  <c r="CA96" i="15"/>
  <c r="CA94" i="15"/>
  <c r="CA98" i="15"/>
  <c r="CA102" i="15"/>
  <c r="CA101" i="15"/>
  <c r="CA100" i="15"/>
  <c r="CA99" i="15"/>
  <c r="CA106" i="15"/>
  <c r="CA107" i="15"/>
  <c r="CA105" i="15"/>
  <c r="CA103" i="15"/>
  <c r="CA104" i="15"/>
  <c r="CA108" i="15"/>
  <c r="CA112" i="15"/>
  <c r="CA109" i="15"/>
  <c r="CA110" i="15"/>
  <c r="CA111" i="15"/>
  <c r="CA115" i="15"/>
  <c r="CA117" i="15"/>
  <c r="CA118" i="15"/>
  <c r="CA119" i="15"/>
  <c r="CA120" i="15"/>
  <c r="CA113" i="15"/>
  <c r="CA114" i="15"/>
  <c r="CA116" i="15"/>
  <c r="CA121" i="15"/>
  <c r="CA127" i="15"/>
  <c r="CA124" i="15"/>
  <c r="CA125" i="15"/>
  <c r="CA126" i="15"/>
  <c r="CA122" i="15"/>
  <c r="CA128" i="15"/>
  <c r="CA123" i="15"/>
  <c r="CA134" i="15"/>
  <c r="CA143" i="15"/>
  <c r="CA137" i="15"/>
  <c r="CA136" i="15"/>
  <c r="CA135" i="15"/>
  <c r="CA140" i="15"/>
  <c r="CA129" i="15"/>
  <c r="CA130" i="15"/>
  <c r="CA138" i="15"/>
  <c r="CA131" i="15"/>
  <c r="CA139" i="15"/>
  <c r="CA132" i="15"/>
  <c r="CA133" i="15"/>
  <c r="CA147" i="15"/>
  <c r="CA141" i="15"/>
  <c r="CA146" i="15"/>
  <c r="CA144" i="15"/>
  <c r="CA148" i="15"/>
  <c r="CA145" i="15"/>
  <c r="CA142" i="15"/>
  <c r="CA154" i="15"/>
  <c r="CA152" i="15"/>
  <c r="CA155" i="15"/>
  <c r="CA150" i="15"/>
  <c r="CA151" i="15"/>
  <c r="CA149" i="15"/>
  <c r="CA156" i="15"/>
  <c r="CA153" i="15"/>
  <c r="CA158" i="15"/>
  <c r="CA157" i="15"/>
  <c r="CA159" i="15"/>
  <c r="CA165" i="15"/>
  <c r="CA166" i="15"/>
  <c r="CA162" i="15"/>
  <c r="CA163" i="15"/>
  <c r="CA160" i="15"/>
  <c r="CA167" i="15"/>
  <c r="CA164" i="15"/>
  <c r="CA161" i="15"/>
  <c r="CA171" i="15"/>
  <c r="CA169" i="15"/>
  <c r="CA170" i="15"/>
  <c r="CA174" i="15"/>
  <c r="CA172" i="15"/>
  <c r="CA173" i="15"/>
  <c r="CA182" i="15"/>
  <c r="CA177" i="15"/>
  <c r="CA175" i="15"/>
  <c r="CA178" i="15"/>
  <c r="CA180" i="15"/>
  <c r="CA176" i="15"/>
  <c r="CA181" i="15"/>
  <c r="CA179" i="15"/>
  <c r="CA187" i="15"/>
  <c r="CA202" i="15"/>
  <c r="CA189" i="15"/>
  <c r="CA183" i="15"/>
  <c r="CA188" i="15"/>
  <c r="CA186" i="15"/>
  <c r="CA184" i="15"/>
  <c r="CA185" i="15"/>
  <c r="CA200" i="15"/>
  <c r="CA205" i="15"/>
  <c r="CA206" i="15"/>
  <c r="CA204" i="15"/>
  <c r="CA201" i="15"/>
  <c r="CA192" i="15"/>
  <c r="CA207" i="15"/>
  <c r="CA190" i="15"/>
  <c r="CA196" i="15"/>
  <c r="CA197" i="15"/>
  <c r="CA198" i="15"/>
  <c r="CA193" i="15"/>
  <c r="CA203" i="15"/>
  <c r="CA199" i="15"/>
  <c r="CA191" i="15"/>
  <c r="CA195" i="15"/>
  <c r="CA194" i="15"/>
  <c r="CA209" i="15"/>
  <c r="CA214" i="15"/>
  <c r="CA213" i="15"/>
  <c r="CA211" i="15"/>
  <c r="CA215" i="15"/>
  <c r="CA208" i="15"/>
  <c r="CA210" i="15"/>
  <c r="CA222" i="15"/>
  <c r="CA217" i="15"/>
  <c r="CA218" i="15"/>
  <c r="CA221" i="15"/>
  <c r="CA219" i="15"/>
  <c r="CA220" i="15"/>
  <c r="CA216" i="15"/>
  <c r="CA238" i="15"/>
  <c r="CA228" i="15"/>
  <c r="CA231" i="15"/>
  <c r="CA233" i="15"/>
  <c r="CA223" i="15"/>
  <c r="CA224" i="15"/>
  <c r="CA226" i="15"/>
  <c r="CA229" i="15"/>
  <c r="CA232" i="15"/>
  <c r="CA227" i="15"/>
  <c r="CA230" i="15"/>
  <c r="CA237" i="15"/>
  <c r="CA236" i="15"/>
  <c r="CA234" i="15"/>
  <c r="CA235" i="15"/>
  <c r="CA239" i="15"/>
  <c r="CA242" i="15"/>
  <c r="CA245" i="15"/>
  <c r="CA244" i="15"/>
  <c r="CA241" i="15"/>
  <c r="CA240" i="15"/>
  <c r="CA243" i="15"/>
  <c r="CA246" i="15"/>
  <c r="CA247" i="15"/>
  <c r="CA248" i="15"/>
  <c r="CA252" i="15"/>
  <c r="CA253" i="15"/>
  <c r="CA254" i="15"/>
  <c r="CA255" i="15"/>
  <c r="CA251" i="15"/>
  <c r="CA250" i="15"/>
  <c r="CA266" i="15"/>
  <c r="CA257" i="15"/>
  <c r="CA258" i="15"/>
  <c r="CA256" i="15"/>
  <c r="CA262" i="15"/>
  <c r="CA263" i="15"/>
  <c r="CA260" i="15"/>
  <c r="CA264" i="15"/>
  <c r="CA265" i="15"/>
  <c r="CA261" i="15"/>
  <c r="CA259" i="15"/>
  <c r="CA269" i="15"/>
  <c r="CA270" i="15"/>
  <c r="CA268" i="15"/>
  <c r="CA267" i="15"/>
  <c r="CA274" i="15"/>
  <c r="CA275" i="15"/>
  <c r="CA273" i="15"/>
  <c r="CA276" i="15"/>
  <c r="CA272" i="15"/>
  <c r="CA271" i="15"/>
  <c r="CA278" i="15"/>
  <c r="CA283" i="15"/>
  <c r="CA279" i="15"/>
  <c r="CA281" i="15"/>
  <c r="CA282" i="15"/>
  <c r="CA277" i="15"/>
  <c r="CA280" i="15"/>
  <c r="CA284" i="15"/>
  <c r="CA288" i="15"/>
  <c r="CA289" i="15"/>
  <c r="CA286" i="15"/>
  <c r="CA287" i="15"/>
  <c r="CA285" i="15"/>
  <c r="CA291" i="15"/>
  <c r="CA294" i="15"/>
  <c r="CA293" i="15"/>
  <c r="CA292" i="15"/>
  <c r="CA304" i="15"/>
  <c r="CA302" i="15"/>
  <c r="CA303" i="15"/>
  <c r="CA305" i="15"/>
  <c r="CA306" i="15"/>
  <c r="CA297" i="15"/>
  <c r="CA296" i="15"/>
  <c r="CA295" i="15"/>
  <c r="CA300" i="15"/>
  <c r="CA301" i="15"/>
  <c r="CA311" i="15"/>
  <c r="CA308" i="15"/>
  <c r="CA310" i="15"/>
  <c r="CA312" i="15"/>
  <c r="CA307" i="15"/>
  <c r="CA309" i="15"/>
  <c r="CA317" i="15"/>
  <c r="CA316" i="15"/>
  <c r="CA318" i="15"/>
  <c r="CA319" i="15"/>
  <c r="CA313" i="15"/>
  <c r="CA314" i="15"/>
  <c r="CA315" i="15"/>
  <c r="BZ7" i="15"/>
  <c r="BZ2" i="15"/>
  <c r="BZ4" i="15"/>
  <c r="BZ3" i="15"/>
  <c r="BZ6" i="15"/>
  <c r="BZ5" i="15"/>
  <c r="BZ9" i="15"/>
  <c r="BZ8" i="15"/>
  <c r="BZ11" i="15"/>
  <c r="BZ10" i="15"/>
  <c r="BZ13" i="15"/>
  <c r="BZ12" i="15"/>
  <c r="BZ14" i="15"/>
  <c r="BZ17" i="15"/>
  <c r="BZ19" i="15"/>
  <c r="BZ15" i="15"/>
  <c r="BZ18" i="15"/>
  <c r="BZ16" i="15"/>
  <c r="BZ22" i="15"/>
  <c r="BZ23" i="15"/>
  <c r="BZ21" i="15"/>
  <c r="BZ20" i="15"/>
  <c r="BZ28" i="15"/>
  <c r="BZ27" i="15"/>
  <c r="BZ26" i="15"/>
  <c r="BZ29" i="15"/>
  <c r="BZ25" i="15"/>
  <c r="BZ24" i="15"/>
  <c r="BZ30" i="15"/>
  <c r="BZ35" i="15"/>
  <c r="BZ32" i="15"/>
  <c r="BZ36" i="15"/>
  <c r="BZ34" i="15"/>
  <c r="BZ33" i="15"/>
  <c r="BZ31" i="15"/>
  <c r="BZ39" i="15"/>
  <c r="BZ37" i="15"/>
  <c r="BZ38" i="15"/>
  <c r="BZ40" i="15"/>
  <c r="BZ41" i="15"/>
  <c r="BZ44" i="15"/>
  <c r="BZ45" i="15"/>
  <c r="BZ42" i="15"/>
  <c r="BZ46" i="15"/>
  <c r="BZ43" i="15"/>
  <c r="BZ47" i="15"/>
  <c r="BZ49" i="15"/>
  <c r="BZ52" i="15"/>
  <c r="BZ51" i="15"/>
  <c r="BZ50" i="15"/>
  <c r="BZ48" i="15"/>
  <c r="BZ58" i="15"/>
  <c r="BZ54" i="15"/>
  <c r="BZ59" i="15"/>
  <c r="BZ56" i="15"/>
  <c r="BZ55" i="15"/>
  <c r="BZ53" i="15"/>
  <c r="BZ64" i="15"/>
  <c r="BZ63" i="15"/>
  <c r="BZ61" i="15"/>
  <c r="BZ62" i="15"/>
  <c r="BZ71" i="15"/>
  <c r="BZ67" i="15"/>
  <c r="BZ66" i="15"/>
  <c r="BZ70" i="15"/>
  <c r="BZ72" i="15"/>
  <c r="BZ68" i="15"/>
  <c r="BZ69" i="15"/>
  <c r="BZ65" i="15"/>
  <c r="BZ74" i="15"/>
  <c r="BZ77" i="15"/>
  <c r="BZ75" i="15"/>
  <c r="BZ73" i="15"/>
  <c r="BZ76" i="15"/>
  <c r="BZ82" i="15"/>
  <c r="BZ81" i="15"/>
  <c r="BZ83" i="15"/>
  <c r="BZ80" i="15"/>
  <c r="BZ78" i="15"/>
  <c r="BZ79" i="15"/>
  <c r="BZ89" i="15"/>
  <c r="BZ90" i="15"/>
  <c r="BZ87" i="15"/>
  <c r="BZ85" i="15"/>
  <c r="BZ88" i="15"/>
  <c r="BZ91" i="15"/>
  <c r="BZ92" i="15"/>
  <c r="BZ93" i="15"/>
  <c r="BZ86" i="15"/>
  <c r="BZ84" i="15"/>
  <c r="BZ95" i="15"/>
  <c r="BZ97" i="15"/>
  <c r="BZ96" i="15"/>
  <c r="BZ94" i="15"/>
  <c r="BZ98" i="15"/>
  <c r="BZ102" i="15"/>
  <c r="BZ101" i="15"/>
  <c r="BZ100" i="15"/>
  <c r="BZ99" i="15"/>
  <c r="BZ106" i="15"/>
  <c r="BZ107" i="15"/>
  <c r="BZ105" i="15"/>
  <c r="BZ103" i="15"/>
  <c r="BZ104" i="15"/>
  <c r="BZ108" i="15"/>
  <c r="BZ112" i="15"/>
  <c r="BZ109" i="15"/>
  <c r="BZ110" i="15"/>
  <c r="BZ111" i="15"/>
  <c r="BZ115" i="15"/>
  <c r="BZ117" i="15"/>
  <c r="BZ118" i="15"/>
  <c r="BZ119" i="15"/>
  <c r="BZ120" i="15"/>
  <c r="BZ113" i="15"/>
  <c r="BZ114" i="15"/>
  <c r="BZ116" i="15"/>
  <c r="BZ121" i="15"/>
  <c r="BZ127" i="15"/>
  <c r="BZ124" i="15"/>
  <c r="BZ125" i="15"/>
  <c r="BZ126" i="15"/>
  <c r="BZ122" i="15"/>
  <c r="BZ128" i="15"/>
  <c r="BZ123" i="15"/>
  <c r="BZ134" i="15"/>
  <c r="BZ143" i="15"/>
  <c r="BZ137" i="15"/>
  <c r="BZ136" i="15"/>
  <c r="BZ135" i="15"/>
  <c r="BZ140" i="15"/>
  <c r="BZ129" i="15"/>
  <c r="BZ130" i="15"/>
  <c r="BZ138" i="15"/>
  <c r="BZ131" i="15"/>
  <c r="BZ139" i="15"/>
  <c r="BZ132" i="15"/>
  <c r="BZ133" i="15"/>
  <c r="BZ147" i="15"/>
  <c r="BZ141" i="15"/>
  <c r="BZ146" i="15"/>
  <c r="BZ144" i="15"/>
  <c r="BZ148" i="15"/>
  <c r="BZ145" i="15"/>
  <c r="BZ142" i="15"/>
  <c r="BZ154" i="15"/>
  <c r="BZ152" i="15"/>
  <c r="BZ155" i="15"/>
  <c r="BZ150" i="15"/>
  <c r="BZ151" i="15"/>
  <c r="BZ149" i="15"/>
  <c r="BZ156" i="15"/>
  <c r="BZ153" i="15"/>
  <c r="BZ158" i="15"/>
  <c r="BZ157" i="15"/>
  <c r="BZ159" i="15"/>
  <c r="BZ165" i="15"/>
  <c r="BZ166" i="15"/>
  <c r="BZ162" i="15"/>
  <c r="BZ163" i="15"/>
  <c r="BZ160" i="15"/>
  <c r="BZ167" i="15"/>
  <c r="BZ164" i="15"/>
  <c r="BZ161" i="15"/>
  <c r="BZ171" i="15"/>
  <c r="BZ169" i="15"/>
  <c r="BZ170" i="15"/>
  <c r="BZ174" i="15"/>
  <c r="BZ172" i="15"/>
  <c r="BZ173" i="15"/>
  <c r="BZ182" i="15"/>
  <c r="BZ177" i="15"/>
  <c r="BZ175" i="15"/>
  <c r="BZ178" i="15"/>
  <c r="BZ180" i="15"/>
  <c r="BZ176" i="15"/>
  <c r="BZ181" i="15"/>
  <c r="BZ179" i="15"/>
  <c r="BZ187" i="15"/>
  <c r="BZ202" i="15"/>
  <c r="BZ189" i="15"/>
  <c r="BZ183" i="15"/>
  <c r="BZ188" i="15"/>
  <c r="BZ186" i="15"/>
  <c r="BZ184" i="15"/>
  <c r="BZ185" i="15"/>
  <c r="BZ200" i="15"/>
  <c r="BZ205" i="15"/>
  <c r="BZ206" i="15"/>
  <c r="BZ204" i="15"/>
  <c r="BZ201" i="15"/>
  <c r="BZ192" i="15"/>
  <c r="BZ207" i="15"/>
  <c r="BZ190" i="15"/>
  <c r="BZ196" i="15"/>
  <c r="BZ197" i="15"/>
  <c r="BZ198" i="15"/>
  <c r="BZ193" i="15"/>
  <c r="BZ203" i="15"/>
  <c r="BZ199" i="15"/>
  <c r="BZ191" i="15"/>
  <c r="BZ195" i="15"/>
  <c r="BZ194" i="15"/>
  <c r="BZ209" i="15"/>
  <c r="BZ214" i="15"/>
  <c r="BZ213" i="15"/>
  <c r="BZ211" i="15"/>
  <c r="BZ215" i="15"/>
  <c r="BZ208" i="15"/>
  <c r="BZ210" i="15"/>
  <c r="BZ222" i="15"/>
  <c r="BZ217" i="15"/>
  <c r="BZ218" i="15"/>
  <c r="BZ221" i="15"/>
  <c r="BZ219" i="15"/>
  <c r="BZ220" i="15"/>
  <c r="BZ216" i="15"/>
  <c r="BZ238" i="15"/>
  <c r="BZ228" i="15"/>
  <c r="BZ231" i="15"/>
  <c r="BZ233" i="15"/>
  <c r="BZ223" i="15"/>
  <c r="BZ224" i="15"/>
  <c r="BZ226" i="15"/>
  <c r="BZ229" i="15"/>
  <c r="BZ232" i="15"/>
  <c r="BZ227" i="15"/>
  <c r="BZ230" i="15"/>
  <c r="BZ237" i="15"/>
  <c r="BZ236" i="15"/>
  <c r="BZ234" i="15"/>
  <c r="BZ235" i="15"/>
  <c r="BZ239" i="15"/>
  <c r="BZ242" i="15"/>
  <c r="BZ245" i="15"/>
  <c r="BZ244" i="15"/>
  <c r="BZ241" i="15"/>
  <c r="BZ240" i="15"/>
  <c r="BZ243" i="15"/>
  <c r="BZ246" i="15"/>
  <c r="BZ247" i="15"/>
  <c r="BZ248" i="15"/>
  <c r="BZ252" i="15"/>
  <c r="BZ253" i="15"/>
  <c r="BZ254" i="15"/>
  <c r="BZ255" i="15"/>
  <c r="BZ251" i="15"/>
  <c r="BZ250" i="15"/>
  <c r="BZ266" i="15"/>
  <c r="BZ257" i="15"/>
  <c r="BZ258" i="15"/>
  <c r="BZ256" i="15"/>
  <c r="BZ262" i="15"/>
  <c r="BZ263" i="15"/>
  <c r="BZ260" i="15"/>
  <c r="BZ264" i="15"/>
  <c r="BZ265" i="15"/>
  <c r="BZ261" i="15"/>
  <c r="BZ259" i="15"/>
  <c r="BZ269" i="15"/>
  <c r="BZ270" i="15"/>
  <c r="BZ268" i="15"/>
  <c r="BZ267" i="15"/>
  <c r="BZ274" i="15"/>
  <c r="BZ275" i="15"/>
  <c r="BZ273" i="15"/>
  <c r="BZ276" i="15"/>
  <c r="BZ272" i="15"/>
  <c r="BZ271" i="15"/>
  <c r="BZ278" i="15"/>
  <c r="BZ283" i="15"/>
  <c r="BZ279" i="15"/>
  <c r="BZ281" i="15"/>
  <c r="BZ282" i="15"/>
  <c r="BZ277" i="15"/>
  <c r="BZ280" i="15"/>
  <c r="BZ284" i="15"/>
  <c r="BZ288" i="15"/>
  <c r="BZ289" i="15"/>
  <c r="BZ286" i="15"/>
  <c r="BZ287" i="15"/>
  <c r="BZ285" i="15"/>
  <c r="BZ291" i="15"/>
  <c r="BZ294" i="15"/>
  <c r="BZ293" i="15"/>
  <c r="BZ292" i="15"/>
  <c r="BZ304" i="15"/>
  <c r="BZ302" i="15"/>
  <c r="BZ303" i="15"/>
  <c r="BZ305" i="15"/>
  <c r="BZ306" i="15"/>
  <c r="BZ297" i="15"/>
  <c r="BZ296" i="15"/>
  <c r="BZ295" i="15"/>
  <c r="BZ300" i="15"/>
  <c r="BZ301" i="15"/>
  <c r="BZ311" i="15"/>
  <c r="BZ308" i="15"/>
  <c r="BZ310" i="15"/>
  <c r="BZ312" i="15"/>
  <c r="BZ307" i="15"/>
  <c r="BZ309" i="15"/>
  <c r="BZ317" i="15"/>
  <c r="BZ316" i="15"/>
  <c r="BZ318" i="15"/>
  <c r="BZ319" i="15"/>
  <c r="BZ313" i="15"/>
  <c r="BZ314" i="15"/>
  <c r="BZ315" i="15"/>
  <c r="CB7" i="15"/>
  <c r="CB2" i="15"/>
  <c r="CB4" i="15"/>
  <c r="CB3" i="15"/>
  <c r="CB6" i="15"/>
  <c r="CC6" i="15"/>
  <c r="CD6" i="15"/>
  <c r="CE6" i="15"/>
  <c r="CF6" i="15"/>
  <c r="CG6" i="15"/>
  <c r="CH6" i="15"/>
  <c r="CI6" i="15"/>
  <c r="CJ6" i="15"/>
  <c r="CK6" i="15"/>
  <c r="CL6" i="15"/>
  <c r="CB5" i="15"/>
  <c r="CC5" i="15"/>
  <c r="CD5" i="15"/>
  <c r="CE5" i="15"/>
  <c r="CF5" i="15"/>
  <c r="CG5" i="15"/>
  <c r="CH5" i="15"/>
  <c r="CI5" i="15"/>
  <c r="CJ5" i="15"/>
  <c r="CK5" i="15"/>
  <c r="CL5" i="15"/>
  <c r="CB9" i="15"/>
  <c r="CC9" i="15"/>
  <c r="CD9" i="15"/>
  <c r="CE9" i="15"/>
  <c r="CF9" i="15"/>
  <c r="CG9" i="15"/>
  <c r="CH9" i="15"/>
  <c r="CI9" i="15"/>
  <c r="CJ9" i="15"/>
  <c r="CK9" i="15"/>
  <c r="CL9" i="15"/>
  <c r="CB8" i="15"/>
  <c r="CC8" i="15"/>
  <c r="CD8" i="15"/>
  <c r="CE8" i="15"/>
  <c r="CF8" i="15"/>
  <c r="CG8" i="15"/>
  <c r="CH8" i="15"/>
  <c r="CI8" i="15"/>
  <c r="CJ8" i="15"/>
  <c r="CK8" i="15"/>
  <c r="CL8" i="15"/>
  <c r="CB11" i="15"/>
  <c r="CC11" i="15"/>
  <c r="CD11" i="15"/>
  <c r="CE11" i="15"/>
  <c r="CF11" i="15"/>
  <c r="CG11" i="15"/>
  <c r="CH11" i="15"/>
  <c r="CI11" i="15"/>
  <c r="CJ11" i="15"/>
  <c r="CK11" i="15"/>
  <c r="CL11" i="15"/>
  <c r="CB10" i="15"/>
  <c r="CC10" i="15"/>
  <c r="CD10" i="15"/>
  <c r="CE10" i="15"/>
  <c r="CF10" i="15"/>
  <c r="CG10" i="15"/>
  <c r="CH10" i="15"/>
  <c r="CI10" i="15"/>
  <c r="CJ10" i="15"/>
  <c r="CK10" i="15"/>
  <c r="CL10" i="15"/>
  <c r="CB13" i="15"/>
  <c r="CC13" i="15"/>
  <c r="CD13" i="15"/>
  <c r="CE13" i="15"/>
  <c r="CF13" i="15"/>
  <c r="CG13" i="15"/>
  <c r="CH13" i="15"/>
  <c r="CI13" i="15"/>
  <c r="CJ13" i="15"/>
  <c r="CK13" i="15"/>
  <c r="CL13" i="15"/>
  <c r="CB12" i="15"/>
  <c r="CC12" i="15"/>
  <c r="CD12" i="15"/>
  <c r="CE12" i="15"/>
  <c r="CF12" i="15"/>
  <c r="CG12" i="15"/>
  <c r="CH12" i="15"/>
  <c r="CI12" i="15"/>
  <c r="CJ12" i="15"/>
  <c r="CK12" i="15"/>
  <c r="CL12" i="15"/>
  <c r="CB14" i="15"/>
  <c r="CC14" i="15"/>
  <c r="CD14" i="15"/>
  <c r="CE14" i="15"/>
  <c r="CF14" i="15"/>
  <c r="CG14" i="15"/>
  <c r="CH14" i="15"/>
  <c r="CI14" i="15"/>
  <c r="CJ14" i="15"/>
  <c r="CK14" i="15"/>
  <c r="CL14" i="15"/>
  <c r="CB17" i="15"/>
  <c r="CC17" i="15"/>
  <c r="CD17" i="15"/>
  <c r="CE17" i="15"/>
  <c r="CF17" i="15"/>
  <c r="CG17" i="15"/>
  <c r="CH17" i="15"/>
  <c r="CI17" i="15"/>
  <c r="CJ17" i="15"/>
  <c r="CK17" i="15"/>
  <c r="CL17" i="15"/>
  <c r="CB19" i="15"/>
  <c r="CC19" i="15"/>
  <c r="CD19" i="15"/>
  <c r="CE19" i="15"/>
  <c r="CF19" i="15"/>
  <c r="CG19" i="15"/>
  <c r="CH19" i="15"/>
  <c r="CI19" i="15"/>
  <c r="CJ19" i="15"/>
  <c r="CK19" i="15"/>
  <c r="CL19" i="15"/>
  <c r="CB15" i="15"/>
  <c r="CC15" i="15"/>
  <c r="CD15" i="15"/>
  <c r="CE15" i="15"/>
  <c r="CF15" i="15"/>
  <c r="CG15" i="15"/>
  <c r="CH15" i="15"/>
  <c r="CI15" i="15"/>
  <c r="CJ15" i="15"/>
  <c r="CK15" i="15"/>
  <c r="CL15" i="15"/>
  <c r="CB18" i="15"/>
  <c r="CC18" i="15"/>
  <c r="CD18" i="15"/>
  <c r="CE18" i="15"/>
  <c r="CF18" i="15"/>
  <c r="CG18" i="15"/>
  <c r="CH18" i="15"/>
  <c r="CI18" i="15"/>
  <c r="CJ18" i="15"/>
  <c r="CK18" i="15"/>
  <c r="CL18" i="15"/>
  <c r="CB16" i="15"/>
  <c r="CC16" i="15"/>
  <c r="CD16" i="15"/>
  <c r="CE16" i="15"/>
  <c r="CF16" i="15"/>
  <c r="CG16" i="15"/>
  <c r="CH16" i="15"/>
  <c r="CI16" i="15"/>
  <c r="CJ16" i="15"/>
  <c r="CK16" i="15"/>
  <c r="CL16" i="15"/>
  <c r="CB22" i="15"/>
  <c r="CC22" i="15"/>
  <c r="CD22" i="15"/>
  <c r="CE22" i="15"/>
  <c r="CF22" i="15"/>
  <c r="CG22" i="15"/>
  <c r="CH22" i="15"/>
  <c r="CI22" i="15"/>
  <c r="CJ22" i="15"/>
  <c r="CK22" i="15"/>
  <c r="CL22" i="15"/>
  <c r="CB23" i="15"/>
  <c r="CC23" i="15"/>
  <c r="CD23" i="15"/>
  <c r="CE23" i="15"/>
  <c r="CF23" i="15"/>
  <c r="CG23" i="15"/>
  <c r="CH23" i="15"/>
  <c r="CI23" i="15"/>
  <c r="CJ23" i="15"/>
  <c r="CK23" i="15"/>
  <c r="CL23" i="15"/>
  <c r="CB21" i="15"/>
  <c r="CC21" i="15"/>
  <c r="CD21" i="15"/>
  <c r="CE21" i="15"/>
  <c r="CF21" i="15"/>
  <c r="CG21" i="15"/>
  <c r="CH21" i="15"/>
  <c r="CI21" i="15"/>
  <c r="CJ21" i="15"/>
  <c r="CK21" i="15"/>
  <c r="CL21" i="15"/>
  <c r="CB20" i="15"/>
  <c r="CC20" i="15"/>
  <c r="CD20" i="15"/>
  <c r="CE20" i="15"/>
  <c r="CF20" i="15"/>
  <c r="CG20" i="15"/>
  <c r="CH20" i="15"/>
  <c r="CI20" i="15"/>
  <c r="CJ20" i="15"/>
  <c r="CK20" i="15"/>
  <c r="CL20" i="15"/>
  <c r="CB28" i="15"/>
  <c r="CC28" i="15"/>
  <c r="CD28" i="15"/>
  <c r="CE28" i="15"/>
  <c r="CF28" i="15"/>
  <c r="CG28" i="15"/>
  <c r="CH28" i="15"/>
  <c r="CI28" i="15"/>
  <c r="CJ28" i="15"/>
  <c r="CK28" i="15"/>
  <c r="CL28" i="15"/>
  <c r="CB27" i="15"/>
  <c r="CC27" i="15"/>
  <c r="CD27" i="15"/>
  <c r="CE27" i="15"/>
  <c r="CF27" i="15"/>
  <c r="CG27" i="15"/>
  <c r="CH27" i="15"/>
  <c r="CI27" i="15"/>
  <c r="CJ27" i="15"/>
  <c r="CK27" i="15"/>
  <c r="CL27" i="15"/>
  <c r="CB26" i="15"/>
  <c r="CC26" i="15"/>
  <c r="CD26" i="15"/>
  <c r="CE26" i="15"/>
  <c r="CF26" i="15"/>
  <c r="CG26" i="15"/>
  <c r="CH26" i="15"/>
  <c r="CI26" i="15"/>
  <c r="CJ26" i="15"/>
  <c r="CK26" i="15"/>
  <c r="CL26" i="15"/>
  <c r="CB29" i="15"/>
  <c r="CC29" i="15"/>
  <c r="CD29" i="15"/>
  <c r="CE29" i="15"/>
  <c r="CF29" i="15"/>
  <c r="CG29" i="15"/>
  <c r="CH29" i="15"/>
  <c r="CI29" i="15"/>
  <c r="CJ29" i="15"/>
  <c r="CK29" i="15"/>
  <c r="CL29" i="15"/>
  <c r="CB25" i="15"/>
  <c r="CC25" i="15"/>
  <c r="CD25" i="15"/>
  <c r="CE25" i="15"/>
  <c r="CF25" i="15"/>
  <c r="CG25" i="15"/>
  <c r="CH25" i="15"/>
  <c r="CI25" i="15"/>
  <c r="CJ25" i="15"/>
  <c r="CK25" i="15"/>
  <c r="CL25" i="15"/>
  <c r="CB24" i="15"/>
  <c r="CC24" i="15"/>
  <c r="CD24" i="15"/>
  <c r="CE24" i="15"/>
  <c r="CF24" i="15"/>
  <c r="CG24" i="15"/>
  <c r="CH24" i="15"/>
  <c r="CI24" i="15"/>
  <c r="CJ24" i="15"/>
  <c r="CK24" i="15"/>
  <c r="CL24" i="15"/>
  <c r="CB30" i="15"/>
  <c r="CC30" i="15"/>
  <c r="CD30" i="15"/>
  <c r="CE30" i="15"/>
  <c r="CF30" i="15"/>
  <c r="CG30" i="15"/>
  <c r="CH30" i="15"/>
  <c r="CI30" i="15"/>
  <c r="CJ30" i="15"/>
  <c r="CK30" i="15"/>
  <c r="CL30" i="15"/>
  <c r="CB35" i="15"/>
  <c r="CC35" i="15"/>
  <c r="CD35" i="15"/>
  <c r="CE35" i="15"/>
  <c r="CF35" i="15"/>
  <c r="CG35" i="15"/>
  <c r="CH35" i="15"/>
  <c r="CI35" i="15"/>
  <c r="CJ35" i="15"/>
  <c r="CK35" i="15"/>
  <c r="CL35" i="15"/>
  <c r="CB32" i="15"/>
  <c r="CC32" i="15"/>
  <c r="CD32" i="15"/>
  <c r="CE32" i="15"/>
  <c r="CF32" i="15"/>
  <c r="CG32" i="15"/>
  <c r="CH32" i="15"/>
  <c r="CI32" i="15"/>
  <c r="CJ32" i="15"/>
  <c r="CK32" i="15"/>
  <c r="CL32" i="15"/>
  <c r="CB36" i="15"/>
  <c r="CC36" i="15"/>
  <c r="CD36" i="15"/>
  <c r="CE36" i="15"/>
  <c r="CF36" i="15"/>
  <c r="CG36" i="15"/>
  <c r="CH36" i="15"/>
  <c r="CI36" i="15"/>
  <c r="CJ36" i="15"/>
  <c r="CK36" i="15"/>
  <c r="CL36" i="15"/>
  <c r="CB34" i="15"/>
  <c r="CC34" i="15"/>
  <c r="CD34" i="15"/>
  <c r="CE34" i="15"/>
  <c r="CF34" i="15"/>
  <c r="CG34" i="15"/>
  <c r="CH34" i="15"/>
  <c r="CI34" i="15"/>
  <c r="CJ34" i="15"/>
  <c r="CK34" i="15"/>
  <c r="CL34" i="15"/>
  <c r="CB33" i="15"/>
  <c r="CC33" i="15"/>
  <c r="CD33" i="15"/>
  <c r="CE33" i="15"/>
  <c r="CF33" i="15"/>
  <c r="CG33" i="15"/>
  <c r="CH33" i="15"/>
  <c r="CI33" i="15"/>
  <c r="CJ33" i="15"/>
  <c r="CK33" i="15"/>
  <c r="CL33" i="15"/>
  <c r="CB31" i="15"/>
  <c r="CC31" i="15"/>
  <c r="CD31" i="15"/>
  <c r="CE31" i="15"/>
  <c r="CF31" i="15"/>
  <c r="CG31" i="15"/>
  <c r="CH31" i="15"/>
  <c r="CI31" i="15"/>
  <c r="CJ31" i="15"/>
  <c r="CK31" i="15"/>
  <c r="CL31" i="15"/>
  <c r="CB39" i="15"/>
  <c r="CC39" i="15"/>
  <c r="CD39" i="15"/>
  <c r="CE39" i="15"/>
  <c r="CF39" i="15"/>
  <c r="CG39" i="15"/>
  <c r="CH39" i="15"/>
  <c r="CI39" i="15"/>
  <c r="CJ39" i="15"/>
  <c r="CK39" i="15"/>
  <c r="CL39" i="15"/>
  <c r="CB37" i="15"/>
  <c r="CC37" i="15"/>
  <c r="CD37" i="15"/>
  <c r="CE37" i="15"/>
  <c r="CF37" i="15"/>
  <c r="CG37" i="15"/>
  <c r="CH37" i="15"/>
  <c r="CI37" i="15"/>
  <c r="CJ37" i="15"/>
  <c r="CK37" i="15"/>
  <c r="CL37" i="15"/>
  <c r="CB38" i="15"/>
  <c r="CC38" i="15"/>
  <c r="CD38" i="15"/>
  <c r="CE38" i="15"/>
  <c r="CF38" i="15"/>
  <c r="CG38" i="15"/>
  <c r="CH38" i="15"/>
  <c r="CI38" i="15"/>
  <c r="CJ38" i="15"/>
  <c r="CK38" i="15"/>
  <c r="CL38" i="15"/>
  <c r="CB40" i="15"/>
  <c r="CC40" i="15"/>
  <c r="CD40" i="15"/>
  <c r="CE40" i="15"/>
  <c r="CF40" i="15"/>
  <c r="CG40" i="15"/>
  <c r="CH40" i="15"/>
  <c r="CI40" i="15"/>
  <c r="CJ40" i="15"/>
  <c r="CK40" i="15"/>
  <c r="CL40" i="15"/>
  <c r="CB41" i="15"/>
  <c r="CC41" i="15"/>
  <c r="CD41" i="15"/>
  <c r="CE41" i="15"/>
  <c r="CF41" i="15"/>
  <c r="CG41" i="15"/>
  <c r="CH41" i="15"/>
  <c r="CI41" i="15"/>
  <c r="CJ41" i="15"/>
  <c r="CK41" i="15"/>
  <c r="CL41" i="15"/>
  <c r="CB44" i="15"/>
  <c r="CC44" i="15"/>
  <c r="CD44" i="15"/>
  <c r="CE44" i="15"/>
  <c r="CF44" i="15"/>
  <c r="CG44" i="15"/>
  <c r="CH44" i="15"/>
  <c r="CI44" i="15"/>
  <c r="CJ44" i="15"/>
  <c r="CK44" i="15"/>
  <c r="CL44" i="15"/>
  <c r="CB45" i="15"/>
  <c r="CC45" i="15"/>
  <c r="CD45" i="15"/>
  <c r="CE45" i="15"/>
  <c r="CF45" i="15"/>
  <c r="CG45" i="15"/>
  <c r="CH45" i="15"/>
  <c r="CI45" i="15"/>
  <c r="CJ45" i="15"/>
  <c r="CK45" i="15"/>
  <c r="CL45" i="15"/>
  <c r="CB42" i="15"/>
  <c r="CC42" i="15"/>
  <c r="CD42" i="15"/>
  <c r="CE42" i="15"/>
  <c r="CF42" i="15"/>
  <c r="CG42" i="15"/>
  <c r="CH42" i="15"/>
  <c r="CI42" i="15"/>
  <c r="CJ42" i="15"/>
  <c r="CK42" i="15"/>
  <c r="CL42" i="15"/>
  <c r="CB46" i="15"/>
  <c r="CC46" i="15"/>
  <c r="CD46" i="15"/>
  <c r="CE46" i="15"/>
  <c r="CF46" i="15"/>
  <c r="CG46" i="15"/>
  <c r="CH46" i="15"/>
  <c r="CI46" i="15"/>
  <c r="CJ46" i="15"/>
  <c r="CK46" i="15"/>
  <c r="CL46" i="15"/>
  <c r="CB43" i="15"/>
  <c r="CC43" i="15"/>
  <c r="CD43" i="15"/>
  <c r="CE43" i="15"/>
  <c r="CF43" i="15"/>
  <c r="CG43" i="15"/>
  <c r="CH43" i="15"/>
  <c r="CI43" i="15"/>
  <c r="CJ43" i="15"/>
  <c r="CK43" i="15"/>
  <c r="CL43" i="15"/>
  <c r="CB47" i="15"/>
  <c r="CC47" i="15"/>
  <c r="CD47" i="15"/>
  <c r="CE47" i="15"/>
  <c r="CF47" i="15"/>
  <c r="CG47" i="15"/>
  <c r="CH47" i="15"/>
  <c r="CI47" i="15"/>
  <c r="CJ47" i="15"/>
  <c r="CK47" i="15"/>
  <c r="CL47" i="15"/>
  <c r="CB49" i="15"/>
  <c r="CC49" i="15"/>
  <c r="CD49" i="15"/>
  <c r="CE49" i="15"/>
  <c r="CF49" i="15"/>
  <c r="CG49" i="15"/>
  <c r="CH49" i="15"/>
  <c r="CI49" i="15"/>
  <c r="CJ49" i="15"/>
  <c r="CK49" i="15"/>
  <c r="CL49" i="15"/>
  <c r="CB52" i="15"/>
  <c r="CC52" i="15"/>
  <c r="CD52" i="15"/>
  <c r="CE52" i="15"/>
  <c r="CF52" i="15"/>
  <c r="CG52" i="15"/>
  <c r="CH52" i="15"/>
  <c r="CI52" i="15"/>
  <c r="CJ52" i="15"/>
  <c r="CK52" i="15"/>
  <c r="CL52" i="15"/>
  <c r="CB51" i="15"/>
  <c r="CC51" i="15"/>
  <c r="CD51" i="15"/>
  <c r="CE51" i="15"/>
  <c r="CF51" i="15"/>
  <c r="CG51" i="15"/>
  <c r="CH51" i="15"/>
  <c r="CI51" i="15"/>
  <c r="CJ51" i="15"/>
  <c r="CK51" i="15"/>
  <c r="CL51" i="15"/>
  <c r="CB50" i="15"/>
  <c r="CC50" i="15"/>
  <c r="CD50" i="15"/>
  <c r="CE50" i="15"/>
  <c r="CF50" i="15"/>
  <c r="CG50" i="15"/>
  <c r="CH50" i="15"/>
  <c r="CI50" i="15"/>
  <c r="CJ50" i="15"/>
  <c r="CK50" i="15"/>
  <c r="CL50" i="15"/>
  <c r="CB48" i="15"/>
  <c r="CC48" i="15"/>
  <c r="CD48" i="15"/>
  <c r="CE48" i="15"/>
  <c r="CF48" i="15"/>
  <c r="CG48" i="15"/>
  <c r="CH48" i="15"/>
  <c r="CI48" i="15"/>
  <c r="CJ48" i="15"/>
  <c r="CK48" i="15"/>
  <c r="CL48" i="15"/>
  <c r="CB58" i="15"/>
  <c r="CC58" i="15"/>
  <c r="CD58" i="15"/>
  <c r="CE58" i="15"/>
  <c r="CF58" i="15"/>
  <c r="CG58" i="15"/>
  <c r="CH58" i="15"/>
  <c r="CI58" i="15"/>
  <c r="CJ58" i="15"/>
  <c r="CK58" i="15"/>
  <c r="CL58" i="15"/>
  <c r="CB54" i="15"/>
  <c r="CC54" i="15"/>
  <c r="CD54" i="15"/>
  <c r="CE54" i="15"/>
  <c r="CF54" i="15"/>
  <c r="CG54" i="15"/>
  <c r="CH54" i="15"/>
  <c r="CI54" i="15"/>
  <c r="CJ54" i="15"/>
  <c r="CK54" i="15"/>
  <c r="CL54" i="15"/>
  <c r="CB59" i="15"/>
  <c r="CC59" i="15"/>
  <c r="CD59" i="15"/>
  <c r="CE59" i="15"/>
  <c r="CF59" i="15"/>
  <c r="CG59" i="15"/>
  <c r="CH59" i="15"/>
  <c r="CI59" i="15"/>
  <c r="CJ59" i="15"/>
  <c r="CK59" i="15"/>
  <c r="CL59" i="15"/>
  <c r="CB56" i="15"/>
  <c r="CC56" i="15"/>
  <c r="CD56" i="15"/>
  <c r="CE56" i="15"/>
  <c r="CF56" i="15"/>
  <c r="CG56" i="15"/>
  <c r="CH56" i="15"/>
  <c r="CI56" i="15"/>
  <c r="CJ56" i="15"/>
  <c r="CK56" i="15"/>
  <c r="CL56" i="15"/>
  <c r="CB55" i="15"/>
  <c r="CC55" i="15"/>
  <c r="CD55" i="15"/>
  <c r="CE55" i="15"/>
  <c r="CF55" i="15"/>
  <c r="CG55" i="15"/>
  <c r="CH55" i="15"/>
  <c r="CI55" i="15"/>
  <c r="CJ55" i="15"/>
  <c r="CK55" i="15"/>
  <c r="CL55" i="15"/>
  <c r="CB53" i="15"/>
  <c r="CC53" i="15"/>
  <c r="CD53" i="15"/>
  <c r="CE53" i="15"/>
  <c r="CF53" i="15"/>
  <c r="CG53" i="15"/>
  <c r="CH53" i="15"/>
  <c r="CI53" i="15"/>
  <c r="CJ53" i="15"/>
  <c r="CK53" i="15"/>
  <c r="CL53" i="15"/>
  <c r="CB64" i="15"/>
  <c r="CC64" i="15"/>
  <c r="CD64" i="15"/>
  <c r="CE64" i="15"/>
  <c r="CF64" i="15"/>
  <c r="CG64" i="15"/>
  <c r="CH64" i="15"/>
  <c r="CI64" i="15"/>
  <c r="CJ64" i="15"/>
  <c r="CK64" i="15"/>
  <c r="CL64" i="15"/>
  <c r="CB63" i="15"/>
  <c r="CC63" i="15"/>
  <c r="CD63" i="15"/>
  <c r="CE63" i="15"/>
  <c r="CF63" i="15"/>
  <c r="CG63" i="15"/>
  <c r="CH63" i="15"/>
  <c r="CI63" i="15"/>
  <c r="CJ63" i="15"/>
  <c r="CK63" i="15"/>
  <c r="CL63" i="15"/>
  <c r="CB61" i="15"/>
  <c r="CC61" i="15"/>
  <c r="CD61" i="15"/>
  <c r="CE61" i="15"/>
  <c r="CF61" i="15"/>
  <c r="CG61" i="15"/>
  <c r="CH61" i="15"/>
  <c r="CI61" i="15"/>
  <c r="CJ61" i="15"/>
  <c r="CK61" i="15"/>
  <c r="CL61" i="15"/>
  <c r="CB62" i="15"/>
  <c r="CC62" i="15"/>
  <c r="CD62" i="15"/>
  <c r="CE62" i="15"/>
  <c r="CF62" i="15"/>
  <c r="CG62" i="15"/>
  <c r="CH62" i="15"/>
  <c r="CI62" i="15"/>
  <c r="CJ62" i="15"/>
  <c r="CK62" i="15"/>
  <c r="CL62" i="15"/>
  <c r="CB71" i="15"/>
  <c r="CC71" i="15"/>
  <c r="CD71" i="15"/>
  <c r="CE71" i="15"/>
  <c r="CF71" i="15"/>
  <c r="CG71" i="15"/>
  <c r="CH71" i="15"/>
  <c r="CI71" i="15"/>
  <c r="CJ71" i="15"/>
  <c r="CK71" i="15"/>
  <c r="CL71" i="15"/>
  <c r="CB67" i="15"/>
  <c r="CC67" i="15"/>
  <c r="CD67" i="15"/>
  <c r="CE67" i="15"/>
  <c r="CF67" i="15"/>
  <c r="CG67" i="15"/>
  <c r="CH67" i="15"/>
  <c r="CI67" i="15"/>
  <c r="CJ67" i="15"/>
  <c r="CK67" i="15"/>
  <c r="CL67" i="15"/>
  <c r="CB66" i="15"/>
  <c r="CC66" i="15"/>
  <c r="CD66" i="15"/>
  <c r="CE66" i="15"/>
  <c r="CF66" i="15"/>
  <c r="CG66" i="15"/>
  <c r="CH66" i="15"/>
  <c r="CI66" i="15"/>
  <c r="CJ66" i="15"/>
  <c r="CK66" i="15"/>
  <c r="CL66" i="15"/>
  <c r="CB70" i="15"/>
  <c r="CC70" i="15"/>
  <c r="CD70" i="15"/>
  <c r="CE70" i="15"/>
  <c r="CF70" i="15"/>
  <c r="CG70" i="15"/>
  <c r="CH70" i="15"/>
  <c r="CI70" i="15"/>
  <c r="CJ70" i="15"/>
  <c r="CK70" i="15"/>
  <c r="CL70" i="15"/>
  <c r="CB72" i="15"/>
  <c r="CC72" i="15"/>
  <c r="CD72" i="15"/>
  <c r="CE72" i="15"/>
  <c r="CF72" i="15"/>
  <c r="CG72" i="15"/>
  <c r="CH72" i="15"/>
  <c r="CI72" i="15"/>
  <c r="CJ72" i="15"/>
  <c r="CK72" i="15"/>
  <c r="CL72" i="15"/>
  <c r="CB68" i="15"/>
  <c r="CC68" i="15"/>
  <c r="CD68" i="15"/>
  <c r="CE68" i="15"/>
  <c r="CF68" i="15"/>
  <c r="CG68" i="15"/>
  <c r="CH68" i="15"/>
  <c r="CI68" i="15"/>
  <c r="CJ68" i="15"/>
  <c r="CK68" i="15"/>
  <c r="CL68" i="15"/>
  <c r="CB69" i="15"/>
  <c r="CC69" i="15"/>
  <c r="CD69" i="15"/>
  <c r="CE69" i="15"/>
  <c r="CF69" i="15"/>
  <c r="CG69" i="15"/>
  <c r="CH69" i="15"/>
  <c r="CI69" i="15"/>
  <c r="CJ69" i="15"/>
  <c r="CK69" i="15"/>
  <c r="CL69" i="15"/>
  <c r="CB65" i="15"/>
  <c r="CC65" i="15"/>
  <c r="CD65" i="15"/>
  <c r="CE65" i="15"/>
  <c r="CF65" i="15"/>
  <c r="CG65" i="15"/>
  <c r="CH65" i="15"/>
  <c r="CI65" i="15"/>
  <c r="CJ65" i="15"/>
  <c r="CK65" i="15"/>
  <c r="CL65" i="15"/>
  <c r="CB74" i="15"/>
  <c r="CC74" i="15"/>
  <c r="CD74" i="15"/>
  <c r="CE74" i="15"/>
  <c r="CF74" i="15"/>
  <c r="CG74" i="15"/>
  <c r="CH74" i="15"/>
  <c r="CI74" i="15"/>
  <c r="CJ74" i="15"/>
  <c r="CK74" i="15"/>
  <c r="CL74" i="15"/>
  <c r="CB77" i="15"/>
  <c r="CC77" i="15"/>
  <c r="CD77" i="15"/>
  <c r="CE77" i="15"/>
  <c r="CF77" i="15"/>
  <c r="CG77" i="15"/>
  <c r="CH77" i="15"/>
  <c r="CI77" i="15"/>
  <c r="CJ77" i="15"/>
  <c r="CK77" i="15"/>
  <c r="CL77" i="15"/>
  <c r="CB75" i="15"/>
  <c r="CC75" i="15"/>
  <c r="CD75" i="15"/>
  <c r="CE75" i="15"/>
  <c r="CF75" i="15"/>
  <c r="CG75" i="15"/>
  <c r="CH75" i="15"/>
  <c r="CI75" i="15"/>
  <c r="CJ75" i="15"/>
  <c r="CK75" i="15"/>
  <c r="CL75" i="15"/>
  <c r="CB73" i="15"/>
  <c r="CC73" i="15"/>
  <c r="CD73" i="15"/>
  <c r="CE73" i="15"/>
  <c r="CF73" i="15"/>
  <c r="CG73" i="15"/>
  <c r="CH73" i="15"/>
  <c r="CI73" i="15"/>
  <c r="CJ73" i="15"/>
  <c r="CK73" i="15"/>
  <c r="CL73" i="15"/>
  <c r="CB76" i="15"/>
  <c r="CC76" i="15"/>
  <c r="CD76" i="15"/>
  <c r="CE76" i="15"/>
  <c r="CF76" i="15"/>
  <c r="CG76" i="15"/>
  <c r="CH76" i="15"/>
  <c r="CI76" i="15"/>
  <c r="CJ76" i="15"/>
  <c r="CK76" i="15"/>
  <c r="CL76" i="15"/>
  <c r="CB82" i="15"/>
  <c r="CC82" i="15"/>
  <c r="CD82" i="15"/>
  <c r="CE82" i="15"/>
  <c r="CF82" i="15"/>
  <c r="CG82" i="15"/>
  <c r="CH82" i="15"/>
  <c r="CI82" i="15"/>
  <c r="CJ82" i="15"/>
  <c r="CK82" i="15"/>
  <c r="CL82" i="15"/>
  <c r="CB81" i="15"/>
  <c r="CC81" i="15"/>
  <c r="CD81" i="15"/>
  <c r="CE81" i="15"/>
  <c r="CF81" i="15"/>
  <c r="CG81" i="15"/>
  <c r="CH81" i="15"/>
  <c r="CI81" i="15"/>
  <c r="CJ81" i="15"/>
  <c r="CK81" i="15"/>
  <c r="CL81" i="15"/>
  <c r="CB83" i="15"/>
  <c r="CC83" i="15"/>
  <c r="CD83" i="15"/>
  <c r="CE83" i="15"/>
  <c r="CF83" i="15"/>
  <c r="CG83" i="15"/>
  <c r="CH83" i="15"/>
  <c r="CI83" i="15"/>
  <c r="CJ83" i="15"/>
  <c r="CK83" i="15"/>
  <c r="CL83" i="15"/>
  <c r="CB80" i="15"/>
  <c r="CC80" i="15"/>
  <c r="CD80" i="15"/>
  <c r="CE80" i="15"/>
  <c r="CF80" i="15"/>
  <c r="CG80" i="15"/>
  <c r="CH80" i="15"/>
  <c r="CI80" i="15"/>
  <c r="CJ80" i="15"/>
  <c r="CK80" i="15"/>
  <c r="CL80" i="15"/>
  <c r="CB78" i="15"/>
  <c r="CC78" i="15"/>
  <c r="CD78" i="15"/>
  <c r="CE78" i="15"/>
  <c r="CF78" i="15"/>
  <c r="CG78" i="15"/>
  <c r="CH78" i="15"/>
  <c r="CI78" i="15"/>
  <c r="CJ78" i="15"/>
  <c r="CK78" i="15"/>
  <c r="CL78" i="15"/>
  <c r="CB79" i="15"/>
  <c r="CC79" i="15"/>
  <c r="CD79" i="15"/>
  <c r="CE79" i="15"/>
  <c r="CF79" i="15"/>
  <c r="CG79" i="15"/>
  <c r="CH79" i="15"/>
  <c r="CI79" i="15"/>
  <c r="CJ79" i="15"/>
  <c r="CK79" i="15"/>
  <c r="CL79" i="15"/>
  <c r="CB89" i="15"/>
  <c r="CC89" i="15"/>
  <c r="CD89" i="15"/>
  <c r="CE89" i="15"/>
  <c r="CF89" i="15"/>
  <c r="CG89" i="15"/>
  <c r="CH89" i="15"/>
  <c r="CI89" i="15"/>
  <c r="CJ89" i="15"/>
  <c r="CK89" i="15"/>
  <c r="CL89" i="15"/>
  <c r="CB90" i="15"/>
  <c r="CC90" i="15"/>
  <c r="CD90" i="15"/>
  <c r="CE90" i="15"/>
  <c r="CF90" i="15"/>
  <c r="CG90" i="15"/>
  <c r="CH90" i="15"/>
  <c r="CI90" i="15"/>
  <c r="CJ90" i="15"/>
  <c r="CK90" i="15"/>
  <c r="CL90" i="15"/>
  <c r="CB87" i="15"/>
  <c r="CC87" i="15"/>
  <c r="CD87" i="15"/>
  <c r="CE87" i="15"/>
  <c r="CF87" i="15"/>
  <c r="CG87" i="15"/>
  <c r="CH87" i="15"/>
  <c r="CI87" i="15"/>
  <c r="CJ87" i="15"/>
  <c r="CK87" i="15"/>
  <c r="CL87" i="15"/>
  <c r="CB85" i="15"/>
  <c r="CC85" i="15"/>
  <c r="CD85" i="15"/>
  <c r="CE85" i="15"/>
  <c r="CF85" i="15"/>
  <c r="CG85" i="15"/>
  <c r="CH85" i="15"/>
  <c r="CI85" i="15"/>
  <c r="CJ85" i="15"/>
  <c r="CK85" i="15"/>
  <c r="CL85" i="15"/>
  <c r="CB88" i="15"/>
  <c r="CC88" i="15"/>
  <c r="CD88" i="15"/>
  <c r="CE88" i="15"/>
  <c r="CF88" i="15"/>
  <c r="CG88" i="15"/>
  <c r="CH88" i="15"/>
  <c r="CI88" i="15"/>
  <c r="CJ88" i="15"/>
  <c r="CK88" i="15"/>
  <c r="CL88" i="15"/>
  <c r="CB91" i="15"/>
  <c r="CC91" i="15"/>
  <c r="CD91" i="15"/>
  <c r="CE91" i="15"/>
  <c r="CF91" i="15"/>
  <c r="CG91" i="15"/>
  <c r="CH91" i="15"/>
  <c r="CI91" i="15"/>
  <c r="CJ91" i="15"/>
  <c r="CK91" i="15"/>
  <c r="CL91" i="15"/>
  <c r="CB92" i="15"/>
  <c r="CC92" i="15"/>
  <c r="CD92" i="15"/>
  <c r="CE92" i="15"/>
  <c r="CF92" i="15"/>
  <c r="CG92" i="15"/>
  <c r="CH92" i="15"/>
  <c r="CI92" i="15"/>
  <c r="CJ92" i="15"/>
  <c r="CK92" i="15"/>
  <c r="CL92" i="15"/>
  <c r="CB93" i="15"/>
  <c r="CC93" i="15"/>
  <c r="CD93" i="15"/>
  <c r="CE93" i="15"/>
  <c r="CF93" i="15"/>
  <c r="CG93" i="15"/>
  <c r="CH93" i="15"/>
  <c r="CI93" i="15"/>
  <c r="CJ93" i="15"/>
  <c r="CK93" i="15"/>
  <c r="CL93" i="15"/>
  <c r="CB86" i="15"/>
  <c r="CC86" i="15"/>
  <c r="CD86" i="15"/>
  <c r="CE86" i="15"/>
  <c r="CF86" i="15"/>
  <c r="CG86" i="15"/>
  <c r="CH86" i="15"/>
  <c r="CI86" i="15"/>
  <c r="CJ86" i="15"/>
  <c r="CK86" i="15"/>
  <c r="CL86" i="15"/>
  <c r="CB84" i="15"/>
  <c r="CC84" i="15"/>
  <c r="CD84" i="15"/>
  <c r="CE84" i="15"/>
  <c r="CF84" i="15"/>
  <c r="CG84" i="15"/>
  <c r="CH84" i="15"/>
  <c r="CI84" i="15"/>
  <c r="CJ84" i="15"/>
  <c r="CK84" i="15"/>
  <c r="CL84" i="15"/>
  <c r="CB95" i="15"/>
  <c r="CC95" i="15"/>
  <c r="CD95" i="15"/>
  <c r="CE95" i="15"/>
  <c r="CF95" i="15"/>
  <c r="CG95" i="15"/>
  <c r="CH95" i="15"/>
  <c r="CI95" i="15"/>
  <c r="CJ95" i="15"/>
  <c r="CK95" i="15"/>
  <c r="CL95" i="15"/>
  <c r="CB97" i="15"/>
  <c r="CC97" i="15"/>
  <c r="CD97" i="15"/>
  <c r="CE97" i="15"/>
  <c r="CF97" i="15"/>
  <c r="CG97" i="15"/>
  <c r="CH97" i="15"/>
  <c r="CI97" i="15"/>
  <c r="CJ97" i="15"/>
  <c r="CK97" i="15"/>
  <c r="CL97" i="15"/>
  <c r="CB96" i="15"/>
  <c r="CC96" i="15"/>
  <c r="CD96" i="15"/>
  <c r="CE96" i="15"/>
  <c r="CF96" i="15"/>
  <c r="CG96" i="15"/>
  <c r="CH96" i="15"/>
  <c r="CI96" i="15"/>
  <c r="CJ96" i="15"/>
  <c r="CK96" i="15"/>
  <c r="CL96" i="15"/>
  <c r="CB94" i="15"/>
  <c r="CC94" i="15"/>
  <c r="CD94" i="15"/>
  <c r="CE94" i="15"/>
  <c r="CF94" i="15"/>
  <c r="CG94" i="15"/>
  <c r="CH94" i="15"/>
  <c r="CI94" i="15"/>
  <c r="CJ94" i="15"/>
  <c r="CK94" i="15"/>
  <c r="CL94" i="15"/>
  <c r="CB98" i="15"/>
  <c r="CC98" i="15"/>
  <c r="CD98" i="15"/>
  <c r="CE98" i="15"/>
  <c r="CF98" i="15"/>
  <c r="CG98" i="15"/>
  <c r="CH98" i="15"/>
  <c r="CI98" i="15"/>
  <c r="CJ98" i="15"/>
  <c r="CK98" i="15"/>
  <c r="CL98" i="15"/>
  <c r="CB102" i="15"/>
  <c r="CC102" i="15"/>
  <c r="CD102" i="15"/>
  <c r="CE102" i="15"/>
  <c r="CF102" i="15"/>
  <c r="CG102" i="15"/>
  <c r="CH102" i="15"/>
  <c r="CI102" i="15"/>
  <c r="CJ102" i="15"/>
  <c r="CK102" i="15"/>
  <c r="CL102" i="15"/>
  <c r="CB101" i="15"/>
  <c r="CC101" i="15"/>
  <c r="CD101" i="15"/>
  <c r="CE101" i="15"/>
  <c r="CF101" i="15"/>
  <c r="CG101" i="15"/>
  <c r="CH101" i="15"/>
  <c r="CI101" i="15"/>
  <c r="CJ101" i="15"/>
  <c r="CK101" i="15"/>
  <c r="CL101" i="15"/>
  <c r="CB100" i="15"/>
  <c r="CC100" i="15"/>
  <c r="CD100" i="15"/>
  <c r="CE100" i="15"/>
  <c r="CF100" i="15"/>
  <c r="CG100" i="15"/>
  <c r="CH100" i="15"/>
  <c r="CI100" i="15"/>
  <c r="CJ100" i="15"/>
  <c r="CK100" i="15"/>
  <c r="CL100" i="15"/>
  <c r="CB99" i="15"/>
  <c r="CC99" i="15"/>
  <c r="CD99" i="15"/>
  <c r="CE99" i="15"/>
  <c r="CF99" i="15"/>
  <c r="CG99" i="15"/>
  <c r="CH99" i="15"/>
  <c r="CI99" i="15"/>
  <c r="CJ99" i="15"/>
  <c r="CK99" i="15"/>
  <c r="CL99" i="15"/>
  <c r="CB106" i="15"/>
  <c r="CC106" i="15"/>
  <c r="CD106" i="15"/>
  <c r="CE106" i="15"/>
  <c r="CF106" i="15"/>
  <c r="CG106" i="15"/>
  <c r="CH106" i="15"/>
  <c r="CI106" i="15"/>
  <c r="CJ106" i="15"/>
  <c r="CK106" i="15"/>
  <c r="CL106" i="15"/>
  <c r="CB107" i="15"/>
  <c r="CC107" i="15"/>
  <c r="CD107" i="15"/>
  <c r="CE107" i="15"/>
  <c r="CF107" i="15"/>
  <c r="CG107" i="15"/>
  <c r="CH107" i="15"/>
  <c r="CI107" i="15"/>
  <c r="CJ107" i="15"/>
  <c r="CK107" i="15"/>
  <c r="CL107" i="15"/>
  <c r="CB105" i="15"/>
  <c r="CC105" i="15"/>
  <c r="CD105" i="15"/>
  <c r="CE105" i="15"/>
  <c r="CF105" i="15"/>
  <c r="CG105" i="15"/>
  <c r="CH105" i="15"/>
  <c r="CI105" i="15"/>
  <c r="CJ105" i="15"/>
  <c r="CK105" i="15"/>
  <c r="CL105" i="15"/>
  <c r="CB103" i="15"/>
  <c r="CC103" i="15"/>
  <c r="CD103" i="15"/>
  <c r="CE103" i="15"/>
  <c r="CF103" i="15"/>
  <c r="CG103" i="15"/>
  <c r="CH103" i="15"/>
  <c r="CI103" i="15"/>
  <c r="CJ103" i="15"/>
  <c r="CK103" i="15"/>
  <c r="CL103" i="15"/>
  <c r="CB104" i="15"/>
  <c r="CC104" i="15"/>
  <c r="CD104" i="15"/>
  <c r="CE104" i="15"/>
  <c r="CF104" i="15"/>
  <c r="CG104" i="15"/>
  <c r="CH104" i="15"/>
  <c r="CI104" i="15"/>
  <c r="CJ104" i="15"/>
  <c r="CK104" i="15"/>
  <c r="CL104" i="15"/>
  <c r="CB108" i="15"/>
  <c r="CC108" i="15"/>
  <c r="CD108" i="15"/>
  <c r="CE108" i="15"/>
  <c r="CF108" i="15"/>
  <c r="CG108" i="15"/>
  <c r="CH108" i="15"/>
  <c r="CI108" i="15"/>
  <c r="CJ108" i="15"/>
  <c r="CK108" i="15"/>
  <c r="CL108" i="15"/>
  <c r="CB112" i="15"/>
  <c r="CC112" i="15"/>
  <c r="CD112" i="15"/>
  <c r="CE112" i="15"/>
  <c r="CF112" i="15"/>
  <c r="CG112" i="15"/>
  <c r="CH112" i="15"/>
  <c r="CI112" i="15"/>
  <c r="CJ112" i="15"/>
  <c r="CK112" i="15"/>
  <c r="CL112" i="15"/>
  <c r="CB109" i="15"/>
  <c r="CC109" i="15"/>
  <c r="CD109" i="15"/>
  <c r="CE109" i="15"/>
  <c r="CF109" i="15"/>
  <c r="CG109" i="15"/>
  <c r="CH109" i="15"/>
  <c r="CI109" i="15"/>
  <c r="CJ109" i="15"/>
  <c r="CK109" i="15"/>
  <c r="CL109" i="15"/>
  <c r="CB110" i="15"/>
  <c r="CC110" i="15"/>
  <c r="CD110" i="15"/>
  <c r="CE110" i="15"/>
  <c r="CF110" i="15"/>
  <c r="CG110" i="15"/>
  <c r="CH110" i="15"/>
  <c r="CI110" i="15"/>
  <c r="CJ110" i="15"/>
  <c r="CK110" i="15"/>
  <c r="CL110" i="15"/>
  <c r="CB111" i="15"/>
  <c r="CC111" i="15"/>
  <c r="CD111" i="15"/>
  <c r="CE111" i="15"/>
  <c r="CF111" i="15"/>
  <c r="CG111" i="15"/>
  <c r="CH111" i="15"/>
  <c r="CI111" i="15"/>
  <c r="CJ111" i="15"/>
  <c r="CK111" i="15"/>
  <c r="CL111" i="15"/>
  <c r="CB115" i="15"/>
  <c r="CC115" i="15"/>
  <c r="CD115" i="15"/>
  <c r="CE115" i="15"/>
  <c r="CF115" i="15"/>
  <c r="CG115" i="15"/>
  <c r="CH115" i="15"/>
  <c r="CI115" i="15"/>
  <c r="CJ115" i="15"/>
  <c r="CK115" i="15"/>
  <c r="CL115" i="15"/>
  <c r="CB117" i="15"/>
  <c r="CC117" i="15"/>
  <c r="CD117" i="15"/>
  <c r="CE117" i="15"/>
  <c r="CF117" i="15"/>
  <c r="CG117" i="15"/>
  <c r="CH117" i="15"/>
  <c r="CI117" i="15"/>
  <c r="CJ117" i="15"/>
  <c r="CK117" i="15"/>
  <c r="CL117" i="15"/>
  <c r="CB118" i="15"/>
  <c r="CC118" i="15"/>
  <c r="CD118" i="15"/>
  <c r="CE118" i="15"/>
  <c r="CF118" i="15"/>
  <c r="CG118" i="15"/>
  <c r="CH118" i="15"/>
  <c r="CI118" i="15"/>
  <c r="CJ118" i="15"/>
  <c r="CK118" i="15"/>
  <c r="CL118" i="15"/>
  <c r="CB119" i="15"/>
  <c r="CC119" i="15"/>
  <c r="CD119" i="15"/>
  <c r="CE119" i="15"/>
  <c r="CF119" i="15"/>
  <c r="CG119" i="15"/>
  <c r="CH119" i="15"/>
  <c r="CI119" i="15"/>
  <c r="CJ119" i="15"/>
  <c r="CK119" i="15"/>
  <c r="CL119" i="15"/>
  <c r="CB120" i="15"/>
  <c r="CC120" i="15"/>
  <c r="CD120" i="15"/>
  <c r="CE120" i="15"/>
  <c r="CF120" i="15"/>
  <c r="CG120" i="15"/>
  <c r="CH120" i="15"/>
  <c r="CI120" i="15"/>
  <c r="CJ120" i="15"/>
  <c r="CK120" i="15"/>
  <c r="CL120" i="15"/>
  <c r="CB113" i="15"/>
  <c r="CC113" i="15"/>
  <c r="CD113" i="15"/>
  <c r="CE113" i="15"/>
  <c r="CF113" i="15"/>
  <c r="CG113" i="15"/>
  <c r="CH113" i="15"/>
  <c r="CI113" i="15"/>
  <c r="CJ113" i="15"/>
  <c r="CK113" i="15"/>
  <c r="CL113" i="15"/>
  <c r="CB114" i="15"/>
  <c r="CC114" i="15"/>
  <c r="CD114" i="15"/>
  <c r="CE114" i="15"/>
  <c r="CF114" i="15"/>
  <c r="CG114" i="15"/>
  <c r="CH114" i="15"/>
  <c r="CI114" i="15"/>
  <c r="CJ114" i="15"/>
  <c r="CK114" i="15"/>
  <c r="CL114" i="15"/>
  <c r="CB116" i="15"/>
  <c r="CC116" i="15"/>
  <c r="CD116" i="15"/>
  <c r="CE116" i="15"/>
  <c r="CF116" i="15"/>
  <c r="CG116" i="15"/>
  <c r="CH116" i="15"/>
  <c r="CI116" i="15"/>
  <c r="CJ116" i="15"/>
  <c r="CK116" i="15"/>
  <c r="CL116" i="15"/>
  <c r="CB121" i="15"/>
  <c r="CC121" i="15"/>
  <c r="CD121" i="15"/>
  <c r="CE121" i="15"/>
  <c r="CF121" i="15"/>
  <c r="CG121" i="15"/>
  <c r="CH121" i="15"/>
  <c r="CI121" i="15"/>
  <c r="CJ121" i="15"/>
  <c r="CK121" i="15"/>
  <c r="CL121" i="15"/>
  <c r="CB127" i="15"/>
  <c r="CC127" i="15"/>
  <c r="CD127" i="15"/>
  <c r="CE127" i="15"/>
  <c r="CF127" i="15"/>
  <c r="CG127" i="15"/>
  <c r="CH127" i="15"/>
  <c r="CI127" i="15"/>
  <c r="CJ127" i="15"/>
  <c r="CK127" i="15"/>
  <c r="CL127" i="15"/>
  <c r="CB124" i="15"/>
  <c r="CC124" i="15"/>
  <c r="CD124" i="15"/>
  <c r="CE124" i="15"/>
  <c r="CF124" i="15"/>
  <c r="CG124" i="15"/>
  <c r="CH124" i="15"/>
  <c r="CI124" i="15"/>
  <c r="CJ124" i="15"/>
  <c r="CK124" i="15"/>
  <c r="CL124" i="15"/>
  <c r="CB125" i="15"/>
  <c r="CC125" i="15"/>
  <c r="CD125" i="15"/>
  <c r="CE125" i="15"/>
  <c r="CF125" i="15"/>
  <c r="CG125" i="15"/>
  <c r="CH125" i="15"/>
  <c r="CI125" i="15"/>
  <c r="CJ125" i="15"/>
  <c r="CK125" i="15"/>
  <c r="CL125" i="15"/>
  <c r="CB126" i="15"/>
  <c r="CC126" i="15"/>
  <c r="CD126" i="15"/>
  <c r="CE126" i="15"/>
  <c r="CF126" i="15"/>
  <c r="CG126" i="15"/>
  <c r="CH126" i="15"/>
  <c r="CI126" i="15"/>
  <c r="CJ126" i="15"/>
  <c r="CK126" i="15"/>
  <c r="CL126" i="15"/>
  <c r="CB122" i="15"/>
  <c r="CC122" i="15"/>
  <c r="CD122" i="15"/>
  <c r="CE122" i="15"/>
  <c r="CF122" i="15"/>
  <c r="CG122" i="15"/>
  <c r="CH122" i="15"/>
  <c r="CI122" i="15"/>
  <c r="CJ122" i="15"/>
  <c r="CK122" i="15"/>
  <c r="CL122" i="15"/>
  <c r="CB128" i="15"/>
  <c r="CC128" i="15"/>
  <c r="CD128" i="15"/>
  <c r="CE128" i="15"/>
  <c r="CF128" i="15"/>
  <c r="CG128" i="15"/>
  <c r="CH128" i="15"/>
  <c r="CI128" i="15"/>
  <c r="CJ128" i="15"/>
  <c r="CK128" i="15"/>
  <c r="CL128" i="15"/>
  <c r="CB123" i="15"/>
  <c r="CC123" i="15"/>
  <c r="CD123" i="15"/>
  <c r="CE123" i="15"/>
  <c r="CF123" i="15"/>
  <c r="CG123" i="15"/>
  <c r="CH123" i="15"/>
  <c r="CI123" i="15"/>
  <c r="CJ123" i="15"/>
  <c r="CK123" i="15"/>
  <c r="CL123" i="15"/>
  <c r="CB134" i="15"/>
  <c r="CC134" i="15"/>
  <c r="CD134" i="15"/>
  <c r="CE134" i="15"/>
  <c r="CF134" i="15"/>
  <c r="CG134" i="15"/>
  <c r="CH134" i="15"/>
  <c r="CI134" i="15"/>
  <c r="CJ134" i="15"/>
  <c r="CK134" i="15"/>
  <c r="CL134" i="15"/>
  <c r="CB143" i="15"/>
  <c r="CC143" i="15"/>
  <c r="CD143" i="15"/>
  <c r="CE143" i="15"/>
  <c r="CF143" i="15"/>
  <c r="CG143" i="15"/>
  <c r="CH143" i="15"/>
  <c r="CI143" i="15"/>
  <c r="CJ143" i="15"/>
  <c r="CK143" i="15"/>
  <c r="CL143" i="15"/>
  <c r="CB137" i="15"/>
  <c r="CC137" i="15"/>
  <c r="CD137" i="15"/>
  <c r="CE137" i="15"/>
  <c r="CF137" i="15"/>
  <c r="CG137" i="15"/>
  <c r="CH137" i="15"/>
  <c r="CI137" i="15"/>
  <c r="CJ137" i="15"/>
  <c r="CK137" i="15"/>
  <c r="CL137" i="15"/>
  <c r="CB136" i="15"/>
  <c r="CC136" i="15"/>
  <c r="CD136" i="15"/>
  <c r="CE136" i="15"/>
  <c r="CF136" i="15"/>
  <c r="CG136" i="15"/>
  <c r="CH136" i="15"/>
  <c r="CI136" i="15"/>
  <c r="CJ136" i="15"/>
  <c r="CK136" i="15"/>
  <c r="CL136" i="15"/>
  <c r="CB135" i="15"/>
  <c r="CC135" i="15"/>
  <c r="CD135" i="15"/>
  <c r="CE135" i="15"/>
  <c r="CF135" i="15"/>
  <c r="CG135" i="15"/>
  <c r="CH135" i="15"/>
  <c r="CI135" i="15"/>
  <c r="CJ135" i="15"/>
  <c r="CK135" i="15"/>
  <c r="CL135" i="15"/>
  <c r="CB140" i="15"/>
  <c r="CC140" i="15"/>
  <c r="CD140" i="15"/>
  <c r="CE140" i="15"/>
  <c r="CF140" i="15"/>
  <c r="CG140" i="15"/>
  <c r="CH140" i="15"/>
  <c r="CI140" i="15"/>
  <c r="CJ140" i="15"/>
  <c r="CK140" i="15"/>
  <c r="CL140" i="15"/>
  <c r="CB129" i="15"/>
  <c r="CC129" i="15"/>
  <c r="CD129" i="15"/>
  <c r="CE129" i="15"/>
  <c r="CF129" i="15"/>
  <c r="CG129" i="15"/>
  <c r="CH129" i="15"/>
  <c r="CI129" i="15"/>
  <c r="CJ129" i="15"/>
  <c r="CK129" i="15"/>
  <c r="CL129" i="15"/>
  <c r="CB130" i="15"/>
  <c r="CC130" i="15"/>
  <c r="CD130" i="15"/>
  <c r="CE130" i="15"/>
  <c r="CF130" i="15"/>
  <c r="CG130" i="15"/>
  <c r="CH130" i="15"/>
  <c r="CI130" i="15"/>
  <c r="CJ130" i="15"/>
  <c r="CK130" i="15"/>
  <c r="CL130" i="15"/>
  <c r="CB138" i="15"/>
  <c r="CC138" i="15"/>
  <c r="CD138" i="15"/>
  <c r="CE138" i="15"/>
  <c r="CF138" i="15"/>
  <c r="CG138" i="15"/>
  <c r="CH138" i="15"/>
  <c r="CI138" i="15"/>
  <c r="CJ138" i="15"/>
  <c r="CK138" i="15"/>
  <c r="CL138" i="15"/>
  <c r="CB131" i="15"/>
  <c r="CC131" i="15"/>
  <c r="CD131" i="15"/>
  <c r="CE131" i="15"/>
  <c r="CF131" i="15"/>
  <c r="CG131" i="15"/>
  <c r="CH131" i="15"/>
  <c r="CI131" i="15"/>
  <c r="CJ131" i="15"/>
  <c r="CK131" i="15"/>
  <c r="CL131" i="15"/>
  <c r="CB139" i="15"/>
  <c r="CC139" i="15"/>
  <c r="CD139" i="15"/>
  <c r="CE139" i="15"/>
  <c r="CF139" i="15"/>
  <c r="CG139" i="15"/>
  <c r="CH139" i="15"/>
  <c r="CI139" i="15"/>
  <c r="CJ139" i="15"/>
  <c r="CK139" i="15"/>
  <c r="CL139" i="15"/>
  <c r="CB132" i="15"/>
  <c r="CC132" i="15"/>
  <c r="CD132" i="15"/>
  <c r="CE132" i="15"/>
  <c r="CF132" i="15"/>
  <c r="CG132" i="15"/>
  <c r="CH132" i="15"/>
  <c r="CI132" i="15"/>
  <c r="CJ132" i="15"/>
  <c r="CK132" i="15"/>
  <c r="CL132" i="15"/>
  <c r="CB133" i="15"/>
  <c r="CC133" i="15"/>
  <c r="CD133" i="15"/>
  <c r="CE133" i="15"/>
  <c r="CF133" i="15"/>
  <c r="CG133" i="15"/>
  <c r="CH133" i="15"/>
  <c r="CI133" i="15"/>
  <c r="CJ133" i="15"/>
  <c r="CK133" i="15"/>
  <c r="CL133" i="15"/>
  <c r="CB147" i="15"/>
  <c r="CC147" i="15"/>
  <c r="CD147" i="15"/>
  <c r="CE147" i="15"/>
  <c r="CF147" i="15"/>
  <c r="CG147" i="15"/>
  <c r="CH147" i="15"/>
  <c r="CI147" i="15"/>
  <c r="CJ147" i="15"/>
  <c r="CK147" i="15"/>
  <c r="CL147" i="15"/>
  <c r="CB141" i="15"/>
  <c r="CC141" i="15"/>
  <c r="CD141" i="15"/>
  <c r="CE141" i="15"/>
  <c r="CF141" i="15"/>
  <c r="CG141" i="15"/>
  <c r="CH141" i="15"/>
  <c r="CI141" i="15"/>
  <c r="CJ141" i="15"/>
  <c r="CK141" i="15"/>
  <c r="CL141" i="15"/>
  <c r="CB146" i="15"/>
  <c r="CC146" i="15"/>
  <c r="CD146" i="15"/>
  <c r="CE146" i="15"/>
  <c r="CF146" i="15"/>
  <c r="CG146" i="15"/>
  <c r="CH146" i="15"/>
  <c r="CI146" i="15"/>
  <c r="CJ146" i="15"/>
  <c r="CK146" i="15"/>
  <c r="CL146" i="15"/>
  <c r="CB144" i="15"/>
  <c r="CC144" i="15"/>
  <c r="CD144" i="15"/>
  <c r="CE144" i="15"/>
  <c r="CF144" i="15"/>
  <c r="CG144" i="15"/>
  <c r="CH144" i="15"/>
  <c r="CI144" i="15"/>
  <c r="CJ144" i="15"/>
  <c r="CK144" i="15"/>
  <c r="CL144" i="15"/>
  <c r="CB148" i="15"/>
  <c r="CC148" i="15"/>
  <c r="CD148" i="15"/>
  <c r="CE148" i="15"/>
  <c r="CF148" i="15"/>
  <c r="CG148" i="15"/>
  <c r="CH148" i="15"/>
  <c r="CI148" i="15"/>
  <c r="CJ148" i="15"/>
  <c r="CK148" i="15"/>
  <c r="CL148" i="15"/>
  <c r="CB145" i="15"/>
  <c r="CC145" i="15"/>
  <c r="CD145" i="15"/>
  <c r="CE145" i="15"/>
  <c r="CF145" i="15"/>
  <c r="CG145" i="15"/>
  <c r="CH145" i="15"/>
  <c r="CI145" i="15"/>
  <c r="CJ145" i="15"/>
  <c r="CK145" i="15"/>
  <c r="CL145" i="15"/>
  <c r="CB142" i="15"/>
  <c r="CC142" i="15"/>
  <c r="CD142" i="15"/>
  <c r="CE142" i="15"/>
  <c r="CF142" i="15"/>
  <c r="CG142" i="15"/>
  <c r="CH142" i="15"/>
  <c r="CI142" i="15"/>
  <c r="CJ142" i="15"/>
  <c r="CK142" i="15"/>
  <c r="CL142" i="15"/>
  <c r="CB154" i="15"/>
  <c r="CC154" i="15"/>
  <c r="CD154" i="15"/>
  <c r="CE154" i="15"/>
  <c r="CF154" i="15"/>
  <c r="CG154" i="15"/>
  <c r="CH154" i="15"/>
  <c r="CI154" i="15"/>
  <c r="CJ154" i="15"/>
  <c r="CK154" i="15"/>
  <c r="CL154" i="15"/>
  <c r="CB152" i="15"/>
  <c r="CC152" i="15"/>
  <c r="CD152" i="15"/>
  <c r="CE152" i="15"/>
  <c r="CF152" i="15"/>
  <c r="CG152" i="15"/>
  <c r="CH152" i="15"/>
  <c r="CI152" i="15"/>
  <c r="CJ152" i="15"/>
  <c r="CK152" i="15"/>
  <c r="CL152" i="15"/>
  <c r="CB155" i="15"/>
  <c r="CC155" i="15"/>
  <c r="CD155" i="15"/>
  <c r="CE155" i="15"/>
  <c r="CF155" i="15"/>
  <c r="CG155" i="15"/>
  <c r="CH155" i="15"/>
  <c r="CI155" i="15"/>
  <c r="CJ155" i="15"/>
  <c r="CK155" i="15"/>
  <c r="CL155" i="15"/>
  <c r="CB150" i="15"/>
  <c r="CC150" i="15"/>
  <c r="CD150" i="15"/>
  <c r="CE150" i="15"/>
  <c r="CF150" i="15"/>
  <c r="CG150" i="15"/>
  <c r="CH150" i="15"/>
  <c r="CI150" i="15"/>
  <c r="CJ150" i="15"/>
  <c r="CK150" i="15"/>
  <c r="CL150" i="15"/>
  <c r="CB151" i="15"/>
  <c r="CC151" i="15"/>
  <c r="CD151" i="15"/>
  <c r="CE151" i="15"/>
  <c r="CF151" i="15"/>
  <c r="CG151" i="15"/>
  <c r="CH151" i="15"/>
  <c r="CI151" i="15"/>
  <c r="CJ151" i="15"/>
  <c r="CK151" i="15"/>
  <c r="CL151" i="15"/>
  <c r="CB149" i="15"/>
  <c r="CC149" i="15"/>
  <c r="CD149" i="15"/>
  <c r="CE149" i="15"/>
  <c r="CF149" i="15"/>
  <c r="CG149" i="15"/>
  <c r="CH149" i="15"/>
  <c r="CI149" i="15"/>
  <c r="CJ149" i="15"/>
  <c r="CK149" i="15"/>
  <c r="CL149" i="15"/>
  <c r="CB156" i="15"/>
  <c r="CC156" i="15"/>
  <c r="CD156" i="15"/>
  <c r="CE156" i="15"/>
  <c r="CF156" i="15"/>
  <c r="CG156" i="15"/>
  <c r="CH156" i="15"/>
  <c r="CI156" i="15"/>
  <c r="CJ156" i="15"/>
  <c r="CK156" i="15"/>
  <c r="CL156" i="15"/>
  <c r="CB153" i="15"/>
  <c r="CC153" i="15"/>
  <c r="CD153" i="15"/>
  <c r="CE153" i="15"/>
  <c r="CF153" i="15"/>
  <c r="CG153" i="15"/>
  <c r="CH153" i="15"/>
  <c r="CI153" i="15"/>
  <c r="CJ153" i="15"/>
  <c r="CK153" i="15"/>
  <c r="CL153" i="15"/>
  <c r="CB158" i="15"/>
  <c r="CC158" i="15"/>
  <c r="CD158" i="15"/>
  <c r="CE158" i="15"/>
  <c r="CF158" i="15"/>
  <c r="CG158" i="15"/>
  <c r="CH158" i="15"/>
  <c r="CI158" i="15"/>
  <c r="CJ158" i="15"/>
  <c r="CK158" i="15"/>
  <c r="CL158" i="15"/>
  <c r="CB157" i="15"/>
  <c r="CC157" i="15"/>
  <c r="CD157" i="15"/>
  <c r="CE157" i="15"/>
  <c r="CF157" i="15"/>
  <c r="CG157" i="15"/>
  <c r="CH157" i="15"/>
  <c r="CI157" i="15"/>
  <c r="CJ157" i="15"/>
  <c r="CK157" i="15"/>
  <c r="CL157" i="15"/>
  <c r="CB159" i="15"/>
  <c r="CC159" i="15"/>
  <c r="CD159" i="15"/>
  <c r="CE159" i="15"/>
  <c r="CF159" i="15"/>
  <c r="CG159" i="15"/>
  <c r="CH159" i="15"/>
  <c r="CI159" i="15"/>
  <c r="CJ159" i="15"/>
  <c r="CK159" i="15"/>
  <c r="CL159" i="15"/>
  <c r="CB165" i="15"/>
  <c r="CC165" i="15"/>
  <c r="CD165" i="15"/>
  <c r="CE165" i="15"/>
  <c r="CF165" i="15"/>
  <c r="CG165" i="15"/>
  <c r="CH165" i="15"/>
  <c r="CI165" i="15"/>
  <c r="CJ165" i="15"/>
  <c r="CK165" i="15"/>
  <c r="CL165" i="15"/>
  <c r="CB166" i="15"/>
  <c r="CC166" i="15"/>
  <c r="CD166" i="15"/>
  <c r="CE166" i="15"/>
  <c r="CF166" i="15"/>
  <c r="CG166" i="15"/>
  <c r="CH166" i="15"/>
  <c r="CI166" i="15"/>
  <c r="CJ166" i="15"/>
  <c r="CK166" i="15"/>
  <c r="CL166" i="15"/>
  <c r="CB162" i="15"/>
  <c r="CC162" i="15"/>
  <c r="CD162" i="15"/>
  <c r="CE162" i="15"/>
  <c r="CF162" i="15"/>
  <c r="CG162" i="15"/>
  <c r="CH162" i="15"/>
  <c r="CI162" i="15"/>
  <c r="CJ162" i="15"/>
  <c r="CK162" i="15"/>
  <c r="CL162" i="15"/>
  <c r="CB163" i="15"/>
  <c r="CC163" i="15"/>
  <c r="CD163" i="15"/>
  <c r="CE163" i="15"/>
  <c r="CF163" i="15"/>
  <c r="CG163" i="15"/>
  <c r="CH163" i="15"/>
  <c r="CI163" i="15"/>
  <c r="CJ163" i="15"/>
  <c r="CK163" i="15"/>
  <c r="CL163" i="15"/>
  <c r="CB160" i="15"/>
  <c r="CC160" i="15"/>
  <c r="CD160" i="15"/>
  <c r="CE160" i="15"/>
  <c r="CF160" i="15"/>
  <c r="CG160" i="15"/>
  <c r="CH160" i="15"/>
  <c r="CI160" i="15"/>
  <c r="CJ160" i="15"/>
  <c r="CK160" i="15"/>
  <c r="CL160" i="15"/>
  <c r="CB167" i="15"/>
  <c r="CC167" i="15"/>
  <c r="CD167" i="15"/>
  <c r="CE167" i="15"/>
  <c r="CF167" i="15"/>
  <c r="CG167" i="15"/>
  <c r="CH167" i="15"/>
  <c r="CI167" i="15"/>
  <c r="CJ167" i="15"/>
  <c r="CK167" i="15"/>
  <c r="CL167" i="15"/>
  <c r="CB164" i="15"/>
  <c r="CC164" i="15"/>
  <c r="CD164" i="15"/>
  <c r="CE164" i="15"/>
  <c r="CF164" i="15"/>
  <c r="CG164" i="15"/>
  <c r="CH164" i="15"/>
  <c r="CI164" i="15"/>
  <c r="CJ164" i="15"/>
  <c r="CK164" i="15"/>
  <c r="CL164" i="15"/>
  <c r="CB161" i="15"/>
  <c r="CC161" i="15"/>
  <c r="CD161" i="15"/>
  <c r="CE161" i="15"/>
  <c r="CF161" i="15"/>
  <c r="CG161" i="15"/>
  <c r="CH161" i="15"/>
  <c r="CI161" i="15"/>
  <c r="CJ161" i="15"/>
  <c r="CK161" i="15"/>
  <c r="CL161" i="15"/>
  <c r="CB171" i="15"/>
  <c r="CC171" i="15"/>
  <c r="CD171" i="15"/>
  <c r="CE171" i="15"/>
  <c r="CF171" i="15"/>
  <c r="CG171" i="15"/>
  <c r="CH171" i="15"/>
  <c r="CI171" i="15"/>
  <c r="CJ171" i="15"/>
  <c r="CK171" i="15"/>
  <c r="CL171" i="15"/>
  <c r="CB169" i="15"/>
  <c r="CC169" i="15"/>
  <c r="CD169" i="15"/>
  <c r="CE169" i="15"/>
  <c r="CF169" i="15"/>
  <c r="CG169" i="15"/>
  <c r="CH169" i="15"/>
  <c r="CI169" i="15"/>
  <c r="CJ169" i="15"/>
  <c r="CK169" i="15"/>
  <c r="CL169" i="15"/>
  <c r="CB170" i="15"/>
  <c r="CC170" i="15"/>
  <c r="CD170" i="15"/>
  <c r="CE170" i="15"/>
  <c r="CF170" i="15"/>
  <c r="CG170" i="15"/>
  <c r="CH170" i="15"/>
  <c r="CI170" i="15"/>
  <c r="CJ170" i="15"/>
  <c r="CK170" i="15"/>
  <c r="CL170" i="15"/>
  <c r="CB174" i="15"/>
  <c r="CC174" i="15"/>
  <c r="CD174" i="15"/>
  <c r="CE174" i="15"/>
  <c r="CF174" i="15"/>
  <c r="CG174" i="15"/>
  <c r="CH174" i="15"/>
  <c r="CI174" i="15"/>
  <c r="CJ174" i="15"/>
  <c r="CK174" i="15"/>
  <c r="CL174" i="15"/>
  <c r="CB172" i="15"/>
  <c r="CC172" i="15"/>
  <c r="CD172" i="15"/>
  <c r="CE172" i="15"/>
  <c r="CF172" i="15"/>
  <c r="CG172" i="15"/>
  <c r="CH172" i="15"/>
  <c r="CI172" i="15"/>
  <c r="CJ172" i="15"/>
  <c r="CK172" i="15"/>
  <c r="CL172" i="15"/>
  <c r="CB173" i="15"/>
  <c r="CC173" i="15"/>
  <c r="CD173" i="15"/>
  <c r="CE173" i="15"/>
  <c r="CF173" i="15"/>
  <c r="CG173" i="15"/>
  <c r="CH173" i="15"/>
  <c r="CI173" i="15"/>
  <c r="CJ173" i="15"/>
  <c r="CK173" i="15"/>
  <c r="CL173" i="15"/>
  <c r="CB182" i="15"/>
  <c r="CC182" i="15"/>
  <c r="CD182" i="15"/>
  <c r="CE182" i="15"/>
  <c r="CF182" i="15"/>
  <c r="CG182" i="15"/>
  <c r="CH182" i="15"/>
  <c r="CI182" i="15"/>
  <c r="CJ182" i="15"/>
  <c r="CK182" i="15"/>
  <c r="CL182" i="15"/>
  <c r="CB177" i="15"/>
  <c r="CC177" i="15"/>
  <c r="CD177" i="15"/>
  <c r="CE177" i="15"/>
  <c r="CF177" i="15"/>
  <c r="CG177" i="15"/>
  <c r="CH177" i="15"/>
  <c r="CI177" i="15"/>
  <c r="CJ177" i="15"/>
  <c r="CK177" i="15"/>
  <c r="CL177" i="15"/>
  <c r="CB175" i="15"/>
  <c r="CC175" i="15"/>
  <c r="CD175" i="15"/>
  <c r="CE175" i="15"/>
  <c r="CF175" i="15"/>
  <c r="CG175" i="15"/>
  <c r="CH175" i="15"/>
  <c r="CI175" i="15"/>
  <c r="CJ175" i="15"/>
  <c r="CK175" i="15"/>
  <c r="CL175" i="15"/>
  <c r="CB178" i="15"/>
  <c r="CC178" i="15"/>
  <c r="CD178" i="15"/>
  <c r="CE178" i="15"/>
  <c r="CF178" i="15"/>
  <c r="CG178" i="15"/>
  <c r="CH178" i="15"/>
  <c r="CI178" i="15"/>
  <c r="CJ178" i="15"/>
  <c r="CK178" i="15"/>
  <c r="CL178" i="15"/>
  <c r="CB180" i="15"/>
  <c r="CC180" i="15"/>
  <c r="CD180" i="15"/>
  <c r="CE180" i="15"/>
  <c r="CF180" i="15"/>
  <c r="CG180" i="15"/>
  <c r="CH180" i="15"/>
  <c r="CI180" i="15"/>
  <c r="CJ180" i="15"/>
  <c r="CK180" i="15"/>
  <c r="CL180" i="15"/>
  <c r="CB176" i="15"/>
  <c r="CC176" i="15"/>
  <c r="CD176" i="15"/>
  <c r="CE176" i="15"/>
  <c r="CF176" i="15"/>
  <c r="CG176" i="15"/>
  <c r="CH176" i="15"/>
  <c r="CI176" i="15"/>
  <c r="CJ176" i="15"/>
  <c r="CK176" i="15"/>
  <c r="CL176" i="15"/>
  <c r="CB181" i="15"/>
  <c r="CC181" i="15"/>
  <c r="CD181" i="15"/>
  <c r="CE181" i="15"/>
  <c r="CF181" i="15"/>
  <c r="CG181" i="15"/>
  <c r="CH181" i="15"/>
  <c r="CI181" i="15"/>
  <c r="CJ181" i="15"/>
  <c r="CK181" i="15"/>
  <c r="CL181" i="15"/>
  <c r="CB179" i="15"/>
  <c r="CC179" i="15"/>
  <c r="CD179" i="15"/>
  <c r="CE179" i="15"/>
  <c r="CF179" i="15"/>
  <c r="CG179" i="15"/>
  <c r="CH179" i="15"/>
  <c r="CI179" i="15"/>
  <c r="CJ179" i="15"/>
  <c r="CK179" i="15"/>
  <c r="CL179" i="15"/>
  <c r="CB187" i="15"/>
  <c r="CC187" i="15"/>
  <c r="CD187" i="15"/>
  <c r="CE187" i="15"/>
  <c r="CF187" i="15"/>
  <c r="CG187" i="15"/>
  <c r="CH187" i="15"/>
  <c r="CI187" i="15"/>
  <c r="CJ187" i="15"/>
  <c r="CK187" i="15"/>
  <c r="CL187" i="15"/>
  <c r="CB202" i="15"/>
  <c r="CC202" i="15"/>
  <c r="CD202" i="15"/>
  <c r="CE202" i="15"/>
  <c r="CF202" i="15"/>
  <c r="CG202" i="15"/>
  <c r="CH202" i="15"/>
  <c r="CI202" i="15"/>
  <c r="CJ202" i="15"/>
  <c r="CK202" i="15"/>
  <c r="CL202" i="15"/>
  <c r="CB189" i="15"/>
  <c r="CC189" i="15"/>
  <c r="CD189" i="15"/>
  <c r="CE189" i="15"/>
  <c r="CF189" i="15"/>
  <c r="CG189" i="15"/>
  <c r="CH189" i="15"/>
  <c r="CI189" i="15"/>
  <c r="CJ189" i="15"/>
  <c r="CK189" i="15"/>
  <c r="CL189" i="15"/>
  <c r="CB183" i="15"/>
  <c r="CC183" i="15"/>
  <c r="CD183" i="15"/>
  <c r="CE183" i="15"/>
  <c r="CF183" i="15"/>
  <c r="CG183" i="15"/>
  <c r="CH183" i="15"/>
  <c r="CI183" i="15"/>
  <c r="CJ183" i="15"/>
  <c r="CK183" i="15"/>
  <c r="CL183" i="15"/>
  <c r="CB188" i="15"/>
  <c r="CC188" i="15"/>
  <c r="CD188" i="15"/>
  <c r="CE188" i="15"/>
  <c r="CF188" i="15"/>
  <c r="CG188" i="15"/>
  <c r="CH188" i="15"/>
  <c r="CI188" i="15"/>
  <c r="CJ188" i="15"/>
  <c r="CK188" i="15"/>
  <c r="CL188" i="15"/>
  <c r="CB186" i="15"/>
  <c r="CC186" i="15"/>
  <c r="CD186" i="15"/>
  <c r="CE186" i="15"/>
  <c r="CF186" i="15"/>
  <c r="CG186" i="15"/>
  <c r="CH186" i="15"/>
  <c r="CI186" i="15"/>
  <c r="CJ186" i="15"/>
  <c r="CK186" i="15"/>
  <c r="CL186" i="15"/>
  <c r="CB184" i="15"/>
  <c r="CC184" i="15"/>
  <c r="CD184" i="15"/>
  <c r="CE184" i="15"/>
  <c r="CF184" i="15"/>
  <c r="CG184" i="15"/>
  <c r="CH184" i="15"/>
  <c r="CI184" i="15"/>
  <c r="CJ184" i="15"/>
  <c r="CK184" i="15"/>
  <c r="CL184" i="15"/>
  <c r="CB185" i="15"/>
  <c r="CC185" i="15"/>
  <c r="CD185" i="15"/>
  <c r="CE185" i="15"/>
  <c r="CF185" i="15"/>
  <c r="CG185" i="15"/>
  <c r="CH185" i="15"/>
  <c r="CI185" i="15"/>
  <c r="CJ185" i="15"/>
  <c r="CK185" i="15"/>
  <c r="CL185" i="15"/>
  <c r="CB200" i="15"/>
  <c r="CC200" i="15"/>
  <c r="CD200" i="15"/>
  <c r="CE200" i="15"/>
  <c r="CF200" i="15"/>
  <c r="CG200" i="15"/>
  <c r="CH200" i="15"/>
  <c r="CI200" i="15"/>
  <c r="CJ200" i="15"/>
  <c r="CK200" i="15"/>
  <c r="CL200" i="15"/>
  <c r="CB205" i="15"/>
  <c r="CC205" i="15"/>
  <c r="CD205" i="15"/>
  <c r="CE205" i="15"/>
  <c r="CF205" i="15"/>
  <c r="CG205" i="15"/>
  <c r="CH205" i="15"/>
  <c r="CI205" i="15"/>
  <c r="CJ205" i="15"/>
  <c r="CK205" i="15"/>
  <c r="CL205" i="15"/>
  <c r="CB206" i="15"/>
  <c r="CC206" i="15"/>
  <c r="CD206" i="15"/>
  <c r="CE206" i="15"/>
  <c r="CF206" i="15"/>
  <c r="CG206" i="15"/>
  <c r="CH206" i="15"/>
  <c r="CI206" i="15"/>
  <c r="CJ206" i="15"/>
  <c r="CK206" i="15"/>
  <c r="CL206" i="15"/>
  <c r="CB204" i="15"/>
  <c r="CC204" i="15"/>
  <c r="CD204" i="15"/>
  <c r="CE204" i="15"/>
  <c r="CF204" i="15"/>
  <c r="CG204" i="15"/>
  <c r="CH204" i="15"/>
  <c r="CI204" i="15"/>
  <c r="CJ204" i="15"/>
  <c r="CK204" i="15"/>
  <c r="CL204" i="15"/>
  <c r="CB201" i="15"/>
  <c r="CC201" i="15"/>
  <c r="CD201" i="15"/>
  <c r="CE201" i="15"/>
  <c r="CF201" i="15"/>
  <c r="CG201" i="15"/>
  <c r="CH201" i="15"/>
  <c r="CI201" i="15"/>
  <c r="CJ201" i="15"/>
  <c r="CK201" i="15"/>
  <c r="CL201" i="15"/>
  <c r="CB192" i="15"/>
  <c r="CC192" i="15"/>
  <c r="CD192" i="15"/>
  <c r="CE192" i="15"/>
  <c r="CF192" i="15"/>
  <c r="CG192" i="15"/>
  <c r="CH192" i="15"/>
  <c r="CI192" i="15"/>
  <c r="CJ192" i="15"/>
  <c r="CK192" i="15"/>
  <c r="CL192" i="15"/>
  <c r="CB207" i="15"/>
  <c r="CC207" i="15"/>
  <c r="CD207" i="15"/>
  <c r="CE207" i="15"/>
  <c r="CF207" i="15"/>
  <c r="CG207" i="15"/>
  <c r="CH207" i="15"/>
  <c r="CI207" i="15"/>
  <c r="CJ207" i="15"/>
  <c r="CK207" i="15"/>
  <c r="CL207" i="15"/>
  <c r="CB190" i="15"/>
  <c r="CC190" i="15"/>
  <c r="CD190" i="15"/>
  <c r="CE190" i="15"/>
  <c r="CF190" i="15"/>
  <c r="CG190" i="15"/>
  <c r="CH190" i="15"/>
  <c r="CI190" i="15"/>
  <c r="CJ190" i="15"/>
  <c r="CK190" i="15"/>
  <c r="CL190" i="15"/>
  <c r="CB196" i="15"/>
  <c r="CC196" i="15"/>
  <c r="CD196" i="15"/>
  <c r="CE196" i="15"/>
  <c r="CF196" i="15"/>
  <c r="CG196" i="15"/>
  <c r="CH196" i="15"/>
  <c r="CI196" i="15"/>
  <c r="CJ196" i="15"/>
  <c r="CK196" i="15"/>
  <c r="CL196" i="15"/>
  <c r="CB197" i="15"/>
  <c r="CC197" i="15"/>
  <c r="CD197" i="15"/>
  <c r="CE197" i="15"/>
  <c r="CF197" i="15"/>
  <c r="CG197" i="15"/>
  <c r="CH197" i="15"/>
  <c r="CI197" i="15"/>
  <c r="CJ197" i="15"/>
  <c r="CK197" i="15"/>
  <c r="CL197" i="15"/>
  <c r="CB198" i="15"/>
  <c r="CC198" i="15"/>
  <c r="CD198" i="15"/>
  <c r="CE198" i="15"/>
  <c r="CF198" i="15"/>
  <c r="CG198" i="15"/>
  <c r="CH198" i="15"/>
  <c r="CI198" i="15"/>
  <c r="CJ198" i="15"/>
  <c r="CK198" i="15"/>
  <c r="CL198" i="15"/>
  <c r="CB193" i="15"/>
  <c r="CC193" i="15"/>
  <c r="CD193" i="15"/>
  <c r="CE193" i="15"/>
  <c r="CF193" i="15"/>
  <c r="CG193" i="15"/>
  <c r="CH193" i="15"/>
  <c r="CI193" i="15"/>
  <c r="CJ193" i="15"/>
  <c r="CK193" i="15"/>
  <c r="CL193" i="15"/>
  <c r="CB203" i="15"/>
  <c r="CC203" i="15"/>
  <c r="CD203" i="15"/>
  <c r="CE203" i="15"/>
  <c r="CF203" i="15"/>
  <c r="CG203" i="15"/>
  <c r="CH203" i="15"/>
  <c r="CI203" i="15"/>
  <c r="CJ203" i="15"/>
  <c r="CK203" i="15"/>
  <c r="CL203" i="15"/>
  <c r="CB199" i="15"/>
  <c r="CC199" i="15"/>
  <c r="CD199" i="15"/>
  <c r="CE199" i="15"/>
  <c r="CF199" i="15"/>
  <c r="CG199" i="15"/>
  <c r="CH199" i="15"/>
  <c r="CI199" i="15"/>
  <c r="CJ199" i="15"/>
  <c r="CK199" i="15"/>
  <c r="CL199" i="15"/>
  <c r="CB191" i="15"/>
  <c r="CC191" i="15"/>
  <c r="CD191" i="15"/>
  <c r="CE191" i="15"/>
  <c r="CF191" i="15"/>
  <c r="CG191" i="15"/>
  <c r="CH191" i="15"/>
  <c r="CI191" i="15"/>
  <c r="CJ191" i="15"/>
  <c r="CK191" i="15"/>
  <c r="CL191" i="15"/>
  <c r="CB195" i="15"/>
  <c r="CC195" i="15"/>
  <c r="CD195" i="15"/>
  <c r="CE195" i="15"/>
  <c r="CF195" i="15"/>
  <c r="CG195" i="15"/>
  <c r="CH195" i="15"/>
  <c r="CI195" i="15"/>
  <c r="CJ195" i="15"/>
  <c r="CK195" i="15"/>
  <c r="CL195" i="15"/>
  <c r="CB194" i="15"/>
  <c r="CC194" i="15"/>
  <c r="CD194" i="15"/>
  <c r="CE194" i="15"/>
  <c r="CF194" i="15"/>
  <c r="CG194" i="15"/>
  <c r="CH194" i="15"/>
  <c r="CI194" i="15"/>
  <c r="CJ194" i="15"/>
  <c r="CK194" i="15"/>
  <c r="CL194" i="15"/>
  <c r="CB209" i="15"/>
  <c r="CC209" i="15"/>
  <c r="CD209" i="15"/>
  <c r="CE209" i="15"/>
  <c r="CF209" i="15"/>
  <c r="CG209" i="15"/>
  <c r="CH209" i="15"/>
  <c r="CI209" i="15"/>
  <c r="CJ209" i="15"/>
  <c r="CK209" i="15"/>
  <c r="CL209" i="15"/>
  <c r="CB214" i="15"/>
  <c r="CC214" i="15"/>
  <c r="CD214" i="15"/>
  <c r="CE214" i="15"/>
  <c r="CF214" i="15"/>
  <c r="CG214" i="15"/>
  <c r="CH214" i="15"/>
  <c r="CI214" i="15"/>
  <c r="CJ214" i="15"/>
  <c r="CK214" i="15"/>
  <c r="CL214" i="15"/>
  <c r="CB213" i="15"/>
  <c r="CC213" i="15"/>
  <c r="CD213" i="15"/>
  <c r="CE213" i="15"/>
  <c r="CF213" i="15"/>
  <c r="CG213" i="15"/>
  <c r="CH213" i="15"/>
  <c r="CI213" i="15"/>
  <c r="CJ213" i="15"/>
  <c r="CK213" i="15"/>
  <c r="CL213" i="15"/>
  <c r="CB211" i="15"/>
  <c r="CC211" i="15"/>
  <c r="CD211" i="15"/>
  <c r="CE211" i="15"/>
  <c r="CF211" i="15"/>
  <c r="CG211" i="15"/>
  <c r="CH211" i="15"/>
  <c r="CI211" i="15"/>
  <c r="CJ211" i="15"/>
  <c r="CK211" i="15"/>
  <c r="CL211" i="15"/>
  <c r="CB215" i="15"/>
  <c r="CC215" i="15"/>
  <c r="CD215" i="15"/>
  <c r="CE215" i="15"/>
  <c r="CF215" i="15"/>
  <c r="CG215" i="15"/>
  <c r="CH215" i="15"/>
  <c r="CI215" i="15"/>
  <c r="CJ215" i="15"/>
  <c r="CK215" i="15"/>
  <c r="CL215" i="15"/>
  <c r="CB208" i="15"/>
  <c r="CC208" i="15"/>
  <c r="CD208" i="15"/>
  <c r="CE208" i="15"/>
  <c r="CF208" i="15"/>
  <c r="CG208" i="15"/>
  <c r="CH208" i="15"/>
  <c r="CI208" i="15"/>
  <c r="CJ208" i="15"/>
  <c r="CK208" i="15"/>
  <c r="CL208" i="15"/>
  <c r="CB210" i="15"/>
  <c r="CC210" i="15"/>
  <c r="CD210" i="15"/>
  <c r="CE210" i="15"/>
  <c r="CF210" i="15"/>
  <c r="CG210" i="15"/>
  <c r="CH210" i="15"/>
  <c r="CI210" i="15"/>
  <c r="CJ210" i="15"/>
  <c r="CK210" i="15"/>
  <c r="CL210" i="15"/>
  <c r="CB222" i="15"/>
  <c r="CC222" i="15"/>
  <c r="CD222" i="15"/>
  <c r="CE222" i="15"/>
  <c r="CF222" i="15"/>
  <c r="CG222" i="15"/>
  <c r="CH222" i="15"/>
  <c r="CI222" i="15"/>
  <c r="CJ222" i="15"/>
  <c r="CK222" i="15"/>
  <c r="CL222" i="15"/>
  <c r="CB217" i="15"/>
  <c r="CC217" i="15"/>
  <c r="CD217" i="15"/>
  <c r="CE217" i="15"/>
  <c r="CF217" i="15"/>
  <c r="CG217" i="15"/>
  <c r="CH217" i="15"/>
  <c r="CI217" i="15"/>
  <c r="CJ217" i="15"/>
  <c r="CK217" i="15"/>
  <c r="CL217" i="15"/>
  <c r="CB218" i="15"/>
  <c r="CC218" i="15"/>
  <c r="CD218" i="15"/>
  <c r="CE218" i="15"/>
  <c r="CF218" i="15"/>
  <c r="CG218" i="15"/>
  <c r="CH218" i="15"/>
  <c r="CI218" i="15"/>
  <c r="CJ218" i="15"/>
  <c r="CK218" i="15"/>
  <c r="CL218" i="15"/>
  <c r="CB221" i="15"/>
  <c r="CC221" i="15"/>
  <c r="CD221" i="15"/>
  <c r="CE221" i="15"/>
  <c r="CF221" i="15"/>
  <c r="CG221" i="15"/>
  <c r="CH221" i="15"/>
  <c r="CI221" i="15"/>
  <c r="CJ221" i="15"/>
  <c r="CK221" i="15"/>
  <c r="CL221" i="15"/>
  <c r="CB219" i="15"/>
  <c r="CC219" i="15"/>
  <c r="CD219" i="15"/>
  <c r="CE219" i="15"/>
  <c r="CF219" i="15"/>
  <c r="CG219" i="15"/>
  <c r="CH219" i="15"/>
  <c r="CI219" i="15"/>
  <c r="CJ219" i="15"/>
  <c r="CK219" i="15"/>
  <c r="CL219" i="15"/>
  <c r="CB220" i="15"/>
  <c r="CC220" i="15"/>
  <c r="CD220" i="15"/>
  <c r="CE220" i="15"/>
  <c r="CF220" i="15"/>
  <c r="CG220" i="15"/>
  <c r="CH220" i="15"/>
  <c r="CI220" i="15"/>
  <c r="CJ220" i="15"/>
  <c r="CK220" i="15"/>
  <c r="CL220" i="15"/>
  <c r="CB216" i="15"/>
  <c r="CC216" i="15"/>
  <c r="CD216" i="15"/>
  <c r="CE216" i="15"/>
  <c r="CF216" i="15"/>
  <c r="CG216" i="15"/>
  <c r="CH216" i="15"/>
  <c r="CI216" i="15"/>
  <c r="CJ216" i="15"/>
  <c r="CK216" i="15"/>
  <c r="CL216" i="15"/>
  <c r="CB238" i="15"/>
  <c r="CC238" i="15"/>
  <c r="CD238" i="15"/>
  <c r="CE238" i="15"/>
  <c r="CF238" i="15"/>
  <c r="CG238" i="15"/>
  <c r="CH238" i="15"/>
  <c r="CI238" i="15"/>
  <c r="CJ238" i="15"/>
  <c r="CK238" i="15"/>
  <c r="CL238" i="15"/>
  <c r="CB228" i="15"/>
  <c r="CC228" i="15"/>
  <c r="CD228" i="15"/>
  <c r="CE228" i="15"/>
  <c r="CF228" i="15"/>
  <c r="CG228" i="15"/>
  <c r="CH228" i="15"/>
  <c r="CI228" i="15"/>
  <c r="CJ228" i="15"/>
  <c r="CK228" i="15"/>
  <c r="CL228" i="15"/>
  <c r="CB231" i="15"/>
  <c r="CC231" i="15"/>
  <c r="CD231" i="15"/>
  <c r="CE231" i="15"/>
  <c r="CF231" i="15"/>
  <c r="CG231" i="15"/>
  <c r="CH231" i="15"/>
  <c r="CI231" i="15"/>
  <c r="CJ231" i="15"/>
  <c r="CK231" i="15"/>
  <c r="CL231" i="15"/>
  <c r="CB233" i="15"/>
  <c r="CC233" i="15"/>
  <c r="CD233" i="15"/>
  <c r="CE233" i="15"/>
  <c r="CF233" i="15"/>
  <c r="CG233" i="15"/>
  <c r="CH233" i="15"/>
  <c r="CI233" i="15"/>
  <c r="CJ233" i="15"/>
  <c r="CK233" i="15"/>
  <c r="CL233" i="15"/>
  <c r="CB223" i="15"/>
  <c r="CC223" i="15"/>
  <c r="CD223" i="15"/>
  <c r="CE223" i="15"/>
  <c r="CF223" i="15"/>
  <c r="CG223" i="15"/>
  <c r="CH223" i="15"/>
  <c r="CI223" i="15"/>
  <c r="CJ223" i="15"/>
  <c r="CK223" i="15"/>
  <c r="CL223" i="15"/>
  <c r="CB224" i="15"/>
  <c r="CC224" i="15"/>
  <c r="CD224" i="15"/>
  <c r="CE224" i="15"/>
  <c r="CF224" i="15"/>
  <c r="CG224" i="15"/>
  <c r="CH224" i="15"/>
  <c r="CI224" i="15"/>
  <c r="CJ224" i="15"/>
  <c r="CK224" i="15"/>
  <c r="CL224" i="15"/>
  <c r="CB226" i="15"/>
  <c r="CC226" i="15"/>
  <c r="CD226" i="15"/>
  <c r="CE226" i="15"/>
  <c r="CF226" i="15"/>
  <c r="CG226" i="15"/>
  <c r="CH226" i="15"/>
  <c r="CI226" i="15"/>
  <c r="CJ226" i="15"/>
  <c r="CK226" i="15"/>
  <c r="CL226" i="15"/>
  <c r="CB229" i="15"/>
  <c r="CC229" i="15"/>
  <c r="CD229" i="15"/>
  <c r="CE229" i="15"/>
  <c r="CF229" i="15"/>
  <c r="CG229" i="15"/>
  <c r="CH229" i="15"/>
  <c r="CI229" i="15"/>
  <c r="CJ229" i="15"/>
  <c r="CK229" i="15"/>
  <c r="CL229" i="15"/>
  <c r="CB232" i="15"/>
  <c r="CC232" i="15"/>
  <c r="CD232" i="15"/>
  <c r="CE232" i="15"/>
  <c r="CF232" i="15"/>
  <c r="CG232" i="15"/>
  <c r="CH232" i="15"/>
  <c r="CI232" i="15"/>
  <c r="CJ232" i="15"/>
  <c r="CK232" i="15"/>
  <c r="CL232" i="15"/>
  <c r="CB227" i="15"/>
  <c r="CC227" i="15"/>
  <c r="CD227" i="15"/>
  <c r="CE227" i="15"/>
  <c r="CF227" i="15"/>
  <c r="CG227" i="15"/>
  <c r="CH227" i="15"/>
  <c r="CI227" i="15"/>
  <c r="CJ227" i="15"/>
  <c r="CK227" i="15"/>
  <c r="CL227" i="15"/>
  <c r="CB230" i="15"/>
  <c r="CC230" i="15"/>
  <c r="CD230" i="15"/>
  <c r="CE230" i="15"/>
  <c r="CF230" i="15"/>
  <c r="CG230" i="15"/>
  <c r="CH230" i="15"/>
  <c r="CI230" i="15"/>
  <c r="CJ230" i="15"/>
  <c r="CK230" i="15"/>
  <c r="CL230" i="15"/>
  <c r="CB237" i="15"/>
  <c r="CC237" i="15"/>
  <c r="CD237" i="15"/>
  <c r="CE237" i="15"/>
  <c r="CF237" i="15"/>
  <c r="CG237" i="15"/>
  <c r="CH237" i="15"/>
  <c r="CI237" i="15"/>
  <c r="CJ237" i="15"/>
  <c r="CK237" i="15"/>
  <c r="CL237" i="15"/>
  <c r="CB236" i="15"/>
  <c r="CC236" i="15"/>
  <c r="CD236" i="15"/>
  <c r="CE236" i="15"/>
  <c r="CF236" i="15"/>
  <c r="CG236" i="15"/>
  <c r="CH236" i="15"/>
  <c r="CI236" i="15"/>
  <c r="CJ236" i="15"/>
  <c r="CK236" i="15"/>
  <c r="CL236" i="15"/>
  <c r="CB234" i="15"/>
  <c r="CC234" i="15"/>
  <c r="CD234" i="15"/>
  <c r="CE234" i="15"/>
  <c r="CF234" i="15"/>
  <c r="CG234" i="15"/>
  <c r="CH234" i="15"/>
  <c r="CI234" i="15"/>
  <c r="CJ234" i="15"/>
  <c r="CK234" i="15"/>
  <c r="CL234" i="15"/>
  <c r="CB235" i="15"/>
  <c r="CC235" i="15"/>
  <c r="CD235" i="15"/>
  <c r="CE235" i="15"/>
  <c r="CF235" i="15"/>
  <c r="CG235" i="15"/>
  <c r="CH235" i="15"/>
  <c r="CI235" i="15"/>
  <c r="CJ235" i="15"/>
  <c r="CK235" i="15"/>
  <c r="CL235" i="15"/>
  <c r="CB239" i="15"/>
  <c r="CC239" i="15"/>
  <c r="CD239" i="15"/>
  <c r="CE239" i="15"/>
  <c r="CF239" i="15"/>
  <c r="CG239" i="15"/>
  <c r="CH239" i="15"/>
  <c r="CI239" i="15"/>
  <c r="CJ239" i="15"/>
  <c r="CK239" i="15"/>
  <c r="CL239" i="15"/>
  <c r="CB242" i="15"/>
  <c r="CC242" i="15"/>
  <c r="CD242" i="15"/>
  <c r="CE242" i="15"/>
  <c r="CF242" i="15"/>
  <c r="CG242" i="15"/>
  <c r="CH242" i="15"/>
  <c r="CI242" i="15"/>
  <c r="CJ242" i="15"/>
  <c r="CK242" i="15"/>
  <c r="CL242" i="15"/>
  <c r="CB245" i="15"/>
  <c r="CC245" i="15"/>
  <c r="CD245" i="15"/>
  <c r="CE245" i="15"/>
  <c r="CF245" i="15"/>
  <c r="CG245" i="15"/>
  <c r="CH245" i="15"/>
  <c r="CI245" i="15"/>
  <c r="CJ245" i="15"/>
  <c r="CK245" i="15"/>
  <c r="CL245" i="15"/>
  <c r="CB244" i="15"/>
  <c r="CC244" i="15"/>
  <c r="CD244" i="15"/>
  <c r="CE244" i="15"/>
  <c r="CF244" i="15"/>
  <c r="CG244" i="15"/>
  <c r="CH244" i="15"/>
  <c r="CI244" i="15"/>
  <c r="CJ244" i="15"/>
  <c r="CK244" i="15"/>
  <c r="CL244" i="15"/>
  <c r="CB241" i="15"/>
  <c r="CC241" i="15"/>
  <c r="CD241" i="15"/>
  <c r="CE241" i="15"/>
  <c r="CF241" i="15"/>
  <c r="CG241" i="15"/>
  <c r="CH241" i="15"/>
  <c r="CI241" i="15"/>
  <c r="CJ241" i="15"/>
  <c r="CK241" i="15"/>
  <c r="CL241" i="15"/>
  <c r="CB240" i="15"/>
  <c r="CC240" i="15"/>
  <c r="CD240" i="15"/>
  <c r="CE240" i="15"/>
  <c r="CF240" i="15"/>
  <c r="CG240" i="15"/>
  <c r="CH240" i="15"/>
  <c r="CI240" i="15"/>
  <c r="CJ240" i="15"/>
  <c r="CK240" i="15"/>
  <c r="CL240" i="15"/>
  <c r="CB243" i="15"/>
  <c r="CC243" i="15"/>
  <c r="CD243" i="15"/>
  <c r="CE243" i="15"/>
  <c r="CF243" i="15"/>
  <c r="CG243" i="15"/>
  <c r="CH243" i="15"/>
  <c r="CI243" i="15"/>
  <c r="CJ243" i="15"/>
  <c r="CK243" i="15"/>
  <c r="CL243" i="15"/>
  <c r="CB246" i="15"/>
  <c r="CC246" i="15"/>
  <c r="CD246" i="15"/>
  <c r="CE246" i="15"/>
  <c r="CF246" i="15"/>
  <c r="CG246" i="15"/>
  <c r="CH246" i="15"/>
  <c r="CI246" i="15"/>
  <c r="CJ246" i="15"/>
  <c r="CK246" i="15"/>
  <c r="CL246" i="15"/>
  <c r="CB247" i="15"/>
  <c r="CC247" i="15"/>
  <c r="CD247" i="15"/>
  <c r="CE247" i="15"/>
  <c r="CF247" i="15"/>
  <c r="CG247" i="15"/>
  <c r="CH247" i="15"/>
  <c r="CI247" i="15"/>
  <c r="CJ247" i="15"/>
  <c r="CK247" i="15"/>
  <c r="CL247" i="15"/>
  <c r="CB248" i="15"/>
  <c r="CC248" i="15"/>
  <c r="CD248" i="15"/>
  <c r="CE248" i="15"/>
  <c r="CF248" i="15"/>
  <c r="CG248" i="15"/>
  <c r="CH248" i="15"/>
  <c r="CI248" i="15"/>
  <c r="CJ248" i="15"/>
  <c r="CK248" i="15"/>
  <c r="CL248" i="15"/>
  <c r="CB252" i="15"/>
  <c r="CC252" i="15"/>
  <c r="CD252" i="15"/>
  <c r="CE252" i="15"/>
  <c r="CF252" i="15"/>
  <c r="CG252" i="15"/>
  <c r="CH252" i="15"/>
  <c r="CI252" i="15"/>
  <c r="CJ252" i="15"/>
  <c r="CK252" i="15"/>
  <c r="CL252" i="15"/>
  <c r="CB253" i="15"/>
  <c r="CC253" i="15"/>
  <c r="CD253" i="15"/>
  <c r="CE253" i="15"/>
  <c r="CF253" i="15"/>
  <c r="CG253" i="15"/>
  <c r="CH253" i="15"/>
  <c r="CI253" i="15"/>
  <c r="CJ253" i="15"/>
  <c r="CK253" i="15"/>
  <c r="CL253" i="15"/>
  <c r="CB254" i="15"/>
  <c r="CC254" i="15"/>
  <c r="CD254" i="15"/>
  <c r="CE254" i="15"/>
  <c r="CF254" i="15"/>
  <c r="CG254" i="15"/>
  <c r="CH254" i="15"/>
  <c r="CI254" i="15"/>
  <c r="CJ254" i="15"/>
  <c r="CK254" i="15"/>
  <c r="CL254" i="15"/>
  <c r="CB255" i="15"/>
  <c r="CC255" i="15"/>
  <c r="CD255" i="15"/>
  <c r="CE255" i="15"/>
  <c r="CF255" i="15"/>
  <c r="CG255" i="15"/>
  <c r="CH255" i="15"/>
  <c r="CI255" i="15"/>
  <c r="CJ255" i="15"/>
  <c r="CK255" i="15"/>
  <c r="CL255" i="15"/>
  <c r="CB251" i="15"/>
  <c r="CC251" i="15"/>
  <c r="CD251" i="15"/>
  <c r="CE251" i="15"/>
  <c r="CF251" i="15"/>
  <c r="CG251" i="15"/>
  <c r="CH251" i="15"/>
  <c r="CI251" i="15"/>
  <c r="CJ251" i="15"/>
  <c r="CK251" i="15"/>
  <c r="CL251" i="15"/>
  <c r="CB250" i="15"/>
  <c r="CC250" i="15"/>
  <c r="CD250" i="15"/>
  <c r="CE250" i="15"/>
  <c r="CF250" i="15"/>
  <c r="CG250" i="15"/>
  <c r="CH250" i="15"/>
  <c r="CI250" i="15"/>
  <c r="CJ250" i="15"/>
  <c r="CK250" i="15"/>
  <c r="CL250" i="15"/>
  <c r="CB266" i="15"/>
  <c r="CC266" i="15"/>
  <c r="CD266" i="15"/>
  <c r="CE266" i="15"/>
  <c r="CF266" i="15"/>
  <c r="CG266" i="15"/>
  <c r="CH266" i="15"/>
  <c r="CI266" i="15"/>
  <c r="CJ266" i="15"/>
  <c r="CK266" i="15"/>
  <c r="CL266" i="15"/>
  <c r="CB257" i="15"/>
  <c r="CC257" i="15"/>
  <c r="CD257" i="15"/>
  <c r="CE257" i="15"/>
  <c r="CF257" i="15"/>
  <c r="CG257" i="15"/>
  <c r="CH257" i="15"/>
  <c r="CI257" i="15"/>
  <c r="CJ257" i="15"/>
  <c r="CK257" i="15"/>
  <c r="CL257" i="15"/>
  <c r="CB258" i="15"/>
  <c r="CC258" i="15"/>
  <c r="CD258" i="15"/>
  <c r="CE258" i="15"/>
  <c r="CF258" i="15"/>
  <c r="CG258" i="15"/>
  <c r="CH258" i="15"/>
  <c r="CI258" i="15"/>
  <c r="CJ258" i="15"/>
  <c r="CK258" i="15"/>
  <c r="CL258" i="15"/>
  <c r="CB256" i="15"/>
  <c r="CC256" i="15"/>
  <c r="CD256" i="15"/>
  <c r="CE256" i="15"/>
  <c r="CF256" i="15"/>
  <c r="CG256" i="15"/>
  <c r="CH256" i="15"/>
  <c r="CI256" i="15"/>
  <c r="CJ256" i="15"/>
  <c r="CK256" i="15"/>
  <c r="CL256" i="15"/>
  <c r="CB262" i="15"/>
  <c r="CC262" i="15"/>
  <c r="CD262" i="15"/>
  <c r="CE262" i="15"/>
  <c r="CF262" i="15"/>
  <c r="CG262" i="15"/>
  <c r="CH262" i="15"/>
  <c r="CI262" i="15"/>
  <c r="CJ262" i="15"/>
  <c r="CK262" i="15"/>
  <c r="CL262" i="15"/>
  <c r="CB263" i="15"/>
  <c r="CC263" i="15"/>
  <c r="CD263" i="15"/>
  <c r="CE263" i="15"/>
  <c r="CF263" i="15"/>
  <c r="CG263" i="15"/>
  <c r="CH263" i="15"/>
  <c r="CI263" i="15"/>
  <c r="CJ263" i="15"/>
  <c r="CK263" i="15"/>
  <c r="CL263" i="15"/>
  <c r="CB260" i="15"/>
  <c r="CC260" i="15"/>
  <c r="CD260" i="15"/>
  <c r="CE260" i="15"/>
  <c r="CF260" i="15"/>
  <c r="CG260" i="15"/>
  <c r="CH260" i="15"/>
  <c r="CI260" i="15"/>
  <c r="CJ260" i="15"/>
  <c r="CK260" i="15"/>
  <c r="CL260" i="15"/>
  <c r="CB264" i="15"/>
  <c r="CC264" i="15"/>
  <c r="CD264" i="15"/>
  <c r="CE264" i="15"/>
  <c r="CF264" i="15"/>
  <c r="CG264" i="15"/>
  <c r="CH264" i="15"/>
  <c r="CI264" i="15"/>
  <c r="CJ264" i="15"/>
  <c r="CK264" i="15"/>
  <c r="CL264" i="15"/>
  <c r="CB265" i="15"/>
  <c r="CC265" i="15"/>
  <c r="CD265" i="15"/>
  <c r="CE265" i="15"/>
  <c r="CF265" i="15"/>
  <c r="CG265" i="15"/>
  <c r="CH265" i="15"/>
  <c r="CI265" i="15"/>
  <c r="CJ265" i="15"/>
  <c r="CK265" i="15"/>
  <c r="CL265" i="15"/>
  <c r="CB261" i="15"/>
  <c r="CC261" i="15"/>
  <c r="CD261" i="15"/>
  <c r="CE261" i="15"/>
  <c r="CF261" i="15"/>
  <c r="CG261" i="15"/>
  <c r="CH261" i="15"/>
  <c r="CI261" i="15"/>
  <c r="CJ261" i="15"/>
  <c r="CK261" i="15"/>
  <c r="CL261" i="15"/>
  <c r="CB259" i="15"/>
  <c r="CC259" i="15"/>
  <c r="CD259" i="15"/>
  <c r="CE259" i="15"/>
  <c r="CF259" i="15"/>
  <c r="CG259" i="15"/>
  <c r="CH259" i="15"/>
  <c r="CI259" i="15"/>
  <c r="CJ259" i="15"/>
  <c r="CK259" i="15"/>
  <c r="CL259" i="15"/>
  <c r="CB269" i="15"/>
  <c r="CC269" i="15"/>
  <c r="CD269" i="15"/>
  <c r="CE269" i="15"/>
  <c r="CF269" i="15"/>
  <c r="CG269" i="15"/>
  <c r="CH269" i="15"/>
  <c r="CI269" i="15"/>
  <c r="CJ269" i="15"/>
  <c r="CK269" i="15"/>
  <c r="CL269" i="15"/>
  <c r="CB270" i="15"/>
  <c r="CC270" i="15"/>
  <c r="CD270" i="15"/>
  <c r="CE270" i="15"/>
  <c r="CF270" i="15"/>
  <c r="CG270" i="15"/>
  <c r="CH270" i="15"/>
  <c r="CI270" i="15"/>
  <c r="CJ270" i="15"/>
  <c r="CK270" i="15"/>
  <c r="CL270" i="15"/>
  <c r="CB268" i="15"/>
  <c r="CC268" i="15"/>
  <c r="CD268" i="15"/>
  <c r="CE268" i="15"/>
  <c r="CF268" i="15"/>
  <c r="CG268" i="15"/>
  <c r="CH268" i="15"/>
  <c r="CI268" i="15"/>
  <c r="CJ268" i="15"/>
  <c r="CK268" i="15"/>
  <c r="CL268" i="15"/>
  <c r="CB267" i="15"/>
  <c r="CC267" i="15"/>
  <c r="CD267" i="15"/>
  <c r="CE267" i="15"/>
  <c r="CF267" i="15"/>
  <c r="CG267" i="15"/>
  <c r="CH267" i="15"/>
  <c r="CI267" i="15"/>
  <c r="CJ267" i="15"/>
  <c r="CK267" i="15"/>
  <c r="CL267" i="15"/>
  <c r="CB274" i="15"/>
  <c r="CC274" i="15"/>
  <c r="CD274" i="15"/>
  <c r="CE274" i="15"/>
  <c r="CF274" i="15"/>
  <c r="CG274" i="15"/>
  <c r="CH274" i="15"/>
  <c r="CI274" i="15"/>
  <c r="CJ274" i="15"/>
  <c r="CK274" i="15"/>
  <c r="CL274" i="15"/>
  <c r="CB275" i="15"/>
  <c r="CC275" i="15"/>
  <c r="CD275" i="15"/>
  <c r="CE275" i="15"/>
  <c r="CF275" i="15"/>
  <c r="CG275" i="15"/>
  <c r="CH275" i="15"/>
  <c r="CI275" i="15"/>
  <c r="CJ275" i="15"/>
  <c r="CK275" i="15"/>
  <c r="CL275" i="15"/>
  <c r="CB273" i="15"/>
  <c r="CC273" i="15"/>
  <c r="CD273" i="15"/>
  <c r="CE273" i="15"/>
  <c r="CF273" i="15"/>
  <c r="CG273" i="15"/>
  <c r="CH273" i="15"/>
  <c r="CI273" i="15"/>
  <c r="CJ273" i="15"/>
  <c r="CK273" i="15"/>
  <c r="CL273" i="15"/>
  <c r="CB276" i="15"/>
  <c r="CC276" i="15"/>
  <c r="CD276" i="15"/>
  <c r="CE276" i="15"/>
  <c r="CF276" i="15"/>
  <c r="CG276" i="15"/>
  <c r="CH276" i="15"/>
  <c r="CI276" i="15"/>
  <c r="CJ276" i="15"/>
  <c r="CK276" i="15"/>
  <c r="CL276" i="15"/>
  <c r="CB272" i="15"/>
  <c r="CC272" i="15"/>
  <c r="CD272" i="15"/>
  <c r="CE272" i="15"/>
  <c r="CF272" i="15"/>
  <c r="CG272" i="15"/>
  <c r="CH272" i="15"/>
  <c r="CI272" i="15"/>
  <c r="CJ272" i="15"/>
  <c r="CK272" i="15"/>
  <c r="CL272" i="15"/>
  <c r="CB271" i="15"/>
  <c r="CC271" i="15"/>
  <c r="CD271" i="15"/>
  <c r="CE271" i="15"/>
  <c r="CF271" i="15"/>
  <c r="CG271" i="15"/>
  <c r="CH271" i="15"/>
  <c r="CI271" i="15"/>
  <c r="CJ271" i="15"/>
  <c r="CK271" i="15"/>
  <c r="CL271" i="15"/>
  <c r="CB278" i="15"/>
  <c r="CC278" i="15"/>
  <c r="CD278" i="15"/>
  <c r="CE278" i="15"/>
  <c r="CF278" i="15"/>
  <c r="CG278" i="15"/>
  <c r="CH278" i="15"/>
  <c r="CI278" i="15"/>
  <c r="CJ278" i="15"/>
  <c r="CK278" i="15"/>
  <c r="CL278" i="15"/>
  <c r="CB283" i="15"/>
  <c r="CC283" i="15"/>
  <c r="CD283" i="15"/>
  <c r="CE283" i="15"/>
  <c r="CF283" i="15"/>
  <c r="CG283" i="15"/>
  <c r="CH283" i="15"/>
  <c r="CI283" i="15"/>
  <c r="CJ283" i="15"/>
  <c r="CK283" i="15"/>
  <c r="CL283" i="15"/>
  <c r="CB279" i="15"/>
  <c r="CC279" i="15"/>
  <c r="CD279" i="15"/>
  <c r="CE279" i="15"/>
  <c r="CF279" i="15"/>
  <c r="CG279" i="15"/>
  <c r="CH279" i="15"/>
  <c r="CI279" i="15"/>
  <c r="CJ279" i="15"/>
  <c r="CK279" i="15"/>
  <c r="CL279" i="15"/>
  <c r="CB281" i="15"/>
  <c r="CC281" i="15"/>
  <c r="CD281" i="15"/>
  <c r="CE281" i="15"/>
  <c r="CF281" i="15"/>
  <c r="CG281" i="15"/>
  <c r="CH281" i="15"/>
  <c r="CI281" i="15"/>
  <c r="CJ281" i="15"/>
  <c r="CK281" i="15"/>
  <c r="CL281" i="15"/>
  <c r="CB282" i="15"/>
  <c r="CC282" i="15"/>
  <c r="CD282" i="15"/>
  <c r="CE282" i="15"/>
  <c r="CF282" i="15"/>
  <c r="CG282" i="15"/>
  <c r="CH282" i="15"/>
  <c r="CI282" i="15"/>
  <c r="CJ282" i="15"/>
  <c r="CK282" i="15"/>
  <c r="CL282" i="15"/>
  <c r="CB277" i="15"/>
  <c r="CC277" i="15"/>
  <c r="CD277" i="15"/>
  <c r="CE277" i="15"/>
  <c r="CF277" i="15"/>
  <c r="CG277" i="15"/>
  <c r="CH277" i="15"/>
  <c r="CI277" i="15"/>
  <c r="CJ277" i="15"/>
  <c r="CK277" i="15"/>
  <c r="CL277" i="15"/>
  <c r="CB280" i="15"/>
  <c r="CC280" i="15"/>
  <c r="CD280" i="15"/>
  <c r="CE280" i="15"/>
  <c r="CF280" i="15"/>
  <c r="CG280" i="15"/>
  <c r="CH280" i="15"/>
  <c r="CI280" i="15"/>
  <c r="CJ280" i="15"/>
  <c r="CK280" i="15"/>
  <c r="CL280" i="15"/>
  <c r="CB284" i="15"/>
  <c r="CC284" i="15"/>
  <c r="CD284" i="15"/>
  <c r="CE284" i="15"/>
  <c r="CF284" i="15"/>
  <c r="CG284" i="15"/>
  <c r="CH284" i="15"/>
  <c r="CI284" i="15"/>
  <c r="CJ284" i="15"/>
  <c r="CK284" i="15"/>
  <c r="CL284" i="15"/>
  <c r="CB288" i="15"/>
  <c r="CC288" i="15"/>
  <c r="CD288" i="15"/>
  <c r="CE288" i="15"/>
  <c r="CF288" i="15"/>
  <c r="CG288" i="15"/>
  <c r="CH288" i="15"/>
  <c r="CI288" i="15"/>
  <c r="CJ288" i="15"/>
  <c r="CK288" i="15"/>
  <c r="CL288" i="15"/>
  <c r="CB289" i="15"/>
  <c r="CC289" i="15"/>
  <c r="CD289" i="15"/>
  <c r="CE289" i="15"/>
  <c r="CF289" i="15"/>
  <c r="CG289" i="15"/>
  <c r="CH289" i="15"/>
  <c r="CI289" i="15"/>
  <c r="CJ289" i="15"/>
  <c r="CK289" i="15"/>
  <c r="CL289" i="15"/>
  <c r="CB286" i="15"/>
  <c r="CC286" i="15"/>
  <c r="CD286" i="15"/>
  <c r="CE286" i="15"/>
  <c r="CF286" i="15"/>
  <c r="CG286" i="15"/>
  <c r="CH286" i="15"/>
  <c r="CI286" i="15"/>
  <c r="CJ286" i="15"/>
  <c r="CK286" i="15"/>
  <c r="CL286" i="15"/>
  <c r="CB287" i="15"/>
  <c r="CC287" i="15"/>
  <c r="CD287" i="15"/>
  <c r="CE287" i="15"/>
  <c r="CF287" i="15"/>
  <c r="CG287" i="15"/>
  <c r="CH287" i="15"/>
  <c r="CI287" i="15"/>
  <c r="CJ287" i="15"/>
  <c r="CK287" i="15"/>
  <c r="CL287" i="15"/>
  <c r="CB285" i="15"/>
  <c r="CC285" i="15"/>
  <c r="CD285" i="15"/>
  <c r="CE285" i="15"/>
  <c r="CF285" i="15"/>
  <c r="CG285" i="15"/>
  <c r="CH285" i="15"/>
  <c r="CI285" i="15"/>
  <c r="CJ285" i="15"/>
  <c r="CK285" i="15"/>
  <c r="CL285" i="15"/>
  <c r="CB291" i="15"/>
  <c r="CC291" i="15"/>
  <c r="CD291" i="15"/>
  <c r="CE291" i="15"/>
  <c r="CF291" i="15"/>
  <c r="CG291" i="15"/>
  <c r="CH291" i="15"/>
  <c r="CI291" i="15"/>
  <c r="CJ291" i="15"/>
  <c r="CK291" i="15"/>
  <c r="CL291" i="15"/>
  <c r="CB294" i="15"/>
  <c r="CC294" i="15"/>
  <c r="CD294" i="15"/>
  <c r="CE294" i="15"/>
  <c r="CF294" i="15"/>
  <c r="CG294" i="15"/>
  <c r="CH294" i="15"/>
  <c r="CI294" i="15"/>
  <c r="CJ294" i="15"/>
  <c r="CK294" i="15"/>
  <c r="CL294" i="15"/>
  <c r="CB293" i="15"/>
  <c r="CC293" i="15"/>
  <c r="CD293" i="15"/>
  <c r="CE293" i="15"/>
  <c r="CF293" i="15"/>
  <c r="CG293" i="15"/>
  <c r="CH293" i="15"/>
  <c r="CI293" i="15"/>
  <c r="CJ293" i="15"/>
  <c r="CK293" i="15"/>
  <c r="CL293" i="15"/>
  <c r="CB292" i="15"/>
  <c r="CC292" i="15"/>
  <c r="CD292" i="15"/>
  <c r="CE292" i="15"/>
  <c r="CF292" i="15"/>
  <c r="CG292" i="15"/>
  <c r="CH292" i="15"/>
  <c r="CI292" i="15"/>
  <c r="CJ292" i="15"/>
  <c r="CK292" i="15"/>
  <c r="CL292" i="15"/>
  <c r="CB304" i="15"/>
  <c r="CC304" i="15"/>
  <c r="CD304" i="15"/>
  <c r="CE304" i="15"/>
  <c r="CF304" i="15"/>
  <c r="CG304" i="15"/>
  <c r="CH304" i="15"/>
  <c r="CI304" i="15"/>
  <c r="CJ304" i="15"/>
  <c r="CK304" i="15"/>
  <c r="CL304" i="15"/>
  <c r="CB302" i="15"/>
  <c r="CC302" i="15"/>
  <c r="CD302" i="15"/>
  <c r="CE302" i="15"/>
  <c r="CF302" i="15"/>
  <c r="CG302" i="15"/>
  <c r="CH302" i="15"/>
  <c r="CI302" i="15"/>
  <c r="CJ302" i="15"/>
  <c r="CK302" i="15"/>
  <c r="CL302" i="15"/>
  <c r="CB303" i="15"/>
  <c r="CC303" i="15"/>
  <c r="CD303" i="15"/>
  <c r="CE303" i="15"/>
  <c r="CF303" i="15"/>
  <c r="CG303" i="15"/>
  <c r="CH303" i="15"/>
  <c r="CI303" i="15"/>
  <c r="CJ303" i="15"/>
  <c r="CK303" i="15"/>
  <c r="CL303" i="15"/>
  <c r="CB305" i="15"/>
  <c r="CC305" i="15"/>
  <c r="CD305" i="15"/>
  <c r="CE305" i="15"/>
  <c r="CF305" i="15"/>
  <c r="CG305" i="15"/>
  <c r="CH305" i="15"/>
  <c r="CI305" i="15"/>
  <c r="CJ305" i="15"/>
  <c r="CK305" i="15"/>
  <c r="CL305" i="15"/>
  <c r="CB306" i="15"/>
  <c r="CC306" i="15"/>
  <c r="CD306" i="15"/>
  <c r="CE306" i="15"/>
  <c r="CF306" i="15"/>
  <c r="CG306" i="15"/>
  <c r="CH306" i="15"/>
  <c r="CI306" i="15"/>
  <c r="CJ306" i="15"/>
  <c r="CK306" i="15"/>
  <c r="CL306" i="15"/>
  <c r="CB297" i="15"/>
  <c r="CC297" i="15"/>
  <c r="CD297" i="15"/>
  <c r="CE297" i="15"/>
  <c r="CF297" i="15"/>
  <c r="CG297" i="15"/>
  <c r="CH297" i="15"/>
  <c r="CI297" i="15"/>
  <c r="CJ297" i="15"/>
  <c r="CK297" i="15"/>
  <c r="CL297" i="15"/>
  <c r="CB296" i="15"/>
  <c r="CC296" i="15"/>
  <c r="CD296" i="15"/>
  <c r="CE296" i="15"/>
  <c r="CF296" i="15"/>
  <c r="CG296" i="15"/>
  <c r="CH296" i="15"/>
  <c r="CI296" i="15"/>
  <c r="CJ296" i="15"/>
  <c r="CK296" i="15"/>
  <c r="CL296" i="15"/>
  <c r="CB295" i="15"/>
  <c r="CC295" i="15"/>
  <c r="CD295" i="15"/>
  <c r="CE295" i="15"/>
  <c r="CF295" i="15"/>
  <c r="CG295" i="15"/>
  <c r="CH295" i="15"/>
  <c r="CI295" i="15"/>
  <c r="CJ295" i="15"/>
  <c r="CK295" i="15"/>
  <c r="CL295" i="15"/>
  <c r="CB300" i="15"/>
  <c r="CC300" i="15"/>
  <c r="CD300" i="15"/>
  <c r="CE300" i="15"/>
  <c r="CF300" i="15"/>
  <c r="CG300" i="15"/>
  <c r="CH300" i="15"/>
  <c r="CI300" i="15"/>
  <c r="CJ300" i="15"/>
  <c r="CK300" i="15"/>
  <c r="CL300" i="15"/>
  <c r="CB301" i="15"/>
  <c r="CC301" i="15"/>
  <c r="CD301" i="15"/>
  <c r="CE301" i="15"/>
  <c r="CF301" i="15"/>
  <c r="CG301" i="15"/>
  <c r="CH301" i="15"/>
  <c r="CI301" i="15"/>
  <c r="CJ301" i="15"/>
  <c r="CK301" i="15"/>
  <c r="CL301" i="15"/>
  <c r="CB311" i="15"/>
  <c r="CC311" i="15"/>
  <c r="CD311" i="15"/>
  <c r="CE311" i="15"/>
  <c r="CF311" i="15"/>
  <c r="CG311" i="15"/>
  <c r="CH311" i="15"/>
  <c r="CI311" i="15"/>
  <c r="CJ311" i="15"/>
  <c r="CK311" i="15"/>
  <c r="CL311" i="15"/>
  <c r="CB308" i="15"/>
  <c r="CC308" i="15"/>
  <c r="CD308" i="15"/>
  <c r="CE308" i="15"/>
  <c r="CF308" i="15"/>
  <c r="CG308" i="15"/>
  <c r="CH308" i="15"/>
  <c r="CI308" i="15"/>
  <c r="CJ308" i="15"/>
  <c r="CK308" i="15"/>
  <c r="CL308" i="15"/>
  <c r="CB310" i="15"/>
  <c r="CC310" i="15"/>
  <c r="CD310" i="15"/>
  <c r="CE310" i="15"/>
  <c r="CF310" i="15"/>
  <c r="CG310" i="15"/>
  <c r="CH310" i="15"/>
  <c r="CI310" i="15"/>
  <c r="CJ310" i="15"/>
  <c r="CK310" i="15"/>
  <c r="CL310" i="15"/>
  <c r="CB312" i="15"/>
  <c r="CC312" i="15"/>
  <c r="CD312" i="15"/>
  <c r="CE312" i="15"/>
  <c r="CF312" i="15"/>
  <c r="CG312" i="15"/>
  <c r="CH312" i="15"/>
  <c r="CI312" i="15"/>
  <c r="CJ312" i="15"/>
  <c r="CK312" i="15"/>
  <c r="CL312" i="15"/>
  <c r="CB307" i="15"/>
  <c r="CC307" i="15"/>
  <c r="CD307" i="15"/>
  <c r="CE307" i="15"/>
  <c r="CF307" i="15"/>
  <c r="CG307" i="15"/>
  <c r="CH307" i="15"/>
  <c r="CI307" i="15"/>
  <c r="CJ307" i="15"/>
  <c r="CK307" i="15"/>
  <c r="CL307" i="15"/>
  <c r="CB309" i="15"/>
  <c r="CC309" i="15"/>
  <c r="CD309" i="15"/>
  <c r="CE309" i="15"/>
  <c r="CF309" i="15"/>
  <c r="CG309" i="15"/>
  <c r="CH309" i="15"/>
  <c r="CI309" i="15"/>
  <c r="CJ309" i="15"/>
  <c r="CK309" i="15"/>
  <c r="CL309" i="15"/>
  <c r="CB317" i="15"/>
  <c r="CC317" i="15"/>
  <c r="CD317" i="15"/>
  <c r="CE317" i="15"/>
  <c r="CF317" i="15"/>
  <c r="CG317" i="15"/>
  <c r="CH317" i="15"/>
  <c r="CI317" i="15"/>
  <c r="CJ317" i="15"/>
  <c r="CK317" i="15"/>
  <c r="CL317" i="15"/>
  <c r="CB316" i="15"/>
  <c r="CC316" i="15"/>
  <c r="CD316" i="15"/>
  <c r="CE316" i="15"/>
  <c r="CF316" i="15"/>
  <c r="CG316" i="15"/>
  <c r="CH316" i="15"/>
  <c r="CI316" i="15"/>
  <c r="CJ316" i="15"/>
  <c r="CK316" i="15"/>
  <c r="CL316" i="15"/>
  <c r="CB318" i="15"/>
  <c r="CC318" i="15"/>
  <c r="CD318" i="15"/>
  <c r="CE318" i="15"/>
  <c r="CF318" i="15"/>
  <c r="CG318" i="15"/>
  <c r="CH318" i="15"/>
  <c r="CI318" i="15"/>
  <c r="CJ318" i="15"/>
  <c r="CK318" i="15"/>
  <c r="CL318" i="15"/>
  <c r="CB319" i="15"/>
  <c r="CC319" i="15"/>
  <c r="CD319" i="15"/>
  <c r="CE319" i="15"/>
  <c r="CF319" i="15"/>
  <c r="CG319" i="15"/>
  <c r="CH319" i="15"/>
  <c r="CI319" i="15"/>
  <c r="CJ319" i="15"/>
  <c r="CK319" i="15"/>
  <c r="CL319" i="15"/>
  <c r="CB313" i="15"/>
  <c r="CC313" i="15"/>
  <c r="CD313" i="15"/>
  <c r="CE313" i="15"/>
  <c r="CF313" i="15"/>
  <c r="CG313" i="15"/>
  <c r="CH313" i="15"/>
  <c r="CI313" i="15"/>
  <c r="CJ313" i="15"/>
  <c r="CK313" i="15"/>
  <c r="CL313" i="15"/>
  <c r="CB314" i="15"/>
  <c r="CC314" i="15"/>
  <c r="CD314" i="15"/>
  <c r="CE314" i="15"/>
  <c r="CF314" i="15"/>
  <c r="CG314" i="15"/>
  <c r="CH314" i="15"/>
  <c r="CI314" i="15"/>
  <c r="CJ314" i="15"/>
  <c r="CK314" i="15"/>
  <c r="CL314" i="15"/>
  <c r="CB315" i="15"/>
  <c r="CC315" i="15"/>
  <c r="CD315" i="15"/>
  <c r="CE315" i="15"/>
  <c r="CF315" i="15"/>
  <c r="CG315" i="15"/>
  <c r="CH315" i="15"/>
  <c r="CI315" i="15"/>
  <c r="CJ315" i="15"/>
  <c r="CK315" i="15"/>
  <c r="CL315" i="15"/>
  <c r="CA3" i="21"/>
  <c r="CC4" i="15"/>
  <c r="CA3" i="20"/>
  <c r="CA4" i="21"/>
  <c r="CC3" i="15"/>
  <c r="CA4" i="20"/>
  <c r="CC2" i="15"/>
  <c r="CC7" i="15"/>
  <c r="CA2" i="21"/>
  <c r="CA2" i="20"/>
  <c r="CO249" i="15"/>
  <c r="CO212" i="15"/>
  <c r="CF168" i="15"/>
  <c r="CG168" i="15"/>
  <c r="CH168" i="15"/>
  <c r="CI168" i="15"/>
  <c r="CJ168" i="15"/>
  <c r="CK168" i="15"/>
  <c r="CL168" i="15"/>
  <c r="CN168" i="15"/>
  <c r="CE60" i="15"/>
  <c r="CE57" i="15"/>
  <c r="CM223" i="15"/>
  <c r="CN303" i="15"/>
  <c r="CN230" i="15"/>
  <c r="CN170" i="15"/>
  <c r="CN103" i="15"/>
  <c r="CN44" i="15"/>
  <c r="CO313" i="15"/>
  <c r="CO310" i="15"/>
  <c r="CO297" i="15"/>
  <c r="CO293" i="15"/>
  <c r="CO288" i="15"/>
  <c r="CO278" i="15"/>
  <c r="CO268" i="15"/>
  <c r="CO260" i="15"/>
  <c r="CO251" i="15"/>
  <c r="CO243" i="15"/>
  <c r="CO234" i="15"/>
  <c r="CO224" i="15"/>
  <c r="CO210" i="15"/>
  <c r="CO195" i="15"/>
  <c r="CO190" i="15"/>
  <c r="CO185" i="15"/>
  <c r="CO179" i="15"/>
  <c r="CO173" i="15"/>
  <c r="CO167" i="15"/>
  <c r="CO158" i="15"/>
  <c r="CO154" i="15"/>
  <c r="CO133" i="15"/>
  <c r="CO135" i="15"/>
  <c r="CO126" i="15"/>
  <c r="CO120" i="15"/>
  <c r="CO112" i="15"/>
  <c r="CO100" i="15"/>
  <c r="CO84" i="15"/>
  <c r="CO90" i="15"/>
  <c r="CO76" i="15"/>
  <c r="CO72" i="15"/>
  <c r="CO64" i="15"/>
  <c r="CO50" i="15"/>
  <c r="CO39" i="15"/>
  <c r="CO30" i="15"/>
  <c r="CO20" i="15"/>
  <c r="CO19" i="15"/>
  <c r="CO8" i="15"/>
  <c r="CM160" i="15"/>
  <c r="CN233" i="15"/>
  <c r="CN162" i="15"/>
  <c r="CN98" i="15"/>
  <c r="CO319" i="15"/>
  <c r="CO308" i="15"/>
  <c r="CO306" i="15"/>
  <c r="CO294" i="15"/>
  <c r="CO284" i="15"/>
  <c r="CO271" i="15"/>
  <c r="CO270" i="15"/>
  <c r="CO263" i="15"/>
  <c r="CO255" i="15"/>
  <c r="CO240" i="15"/>
  <c r="CO236" i="15"/>
  <c r="CO223" i="15"/>
  <c r="CO220" i="15"/>
  <c r="CO208" i="15"/>
  <c r="CO191" i="15"/>
  <c r="CO207" i="15"/>
  <c r="CO184" i="15"/>
  <c r="CO181" i="15"/>
  <c r="CO172" i="15"/>
  <c r="CO160" i="15"/>
  <c r="CO153" i="15"/>
  <c r="CO142" i="15"/>
  <c r="CO132" i="15"/>
  <c r="CO136" i="15"/>
  <c r="CO125" i="15"/>
  <c r="CO119" i="15"/>
  <c r="CO108" i="15"/>
  <c r="CO101" i="15"/>
  <c r="CO86" i="15"/>
  <c r="CO89" i="15"/>
  <c r="CO73" i="15"/>
  <c r="CO70" i="15"/>
  <c r="CO53" i="15"/>
  <c r="CO51" i="15"/>
  <c r="CO31" i="15"/>
  <c r="CO24" i="15"/>
  <c r="CO21" i="15"/>
  <c r="CO17" i="15"/>
  <c r="CO9" i="15"/>
  <c r="CM104" i="15"/>
  <c r="CN277" i="15"/>
  <c r="CN219" i="15"/>
  <c r="CN149" i="15"/>
  <c r="CN92" i="15"/>
  <c r="CN29" i="15"/>
  <c r="CO318" i="15"/>
  <c r="CO311" i="15"/>
  <c r="CO305" i="15"/>
  <c r="CO291" i="15"/>
  <c r="CO280" i="15"/>
  <c r="CO272" i="15"/>
  <c r="CO262" i="15"/>
  <c r="CO254" i="15"/>
  <c r="CO241" i="15"/>
  <c r="CO237" i="15"/>
  <c r="CO215" i="15"/>
  <c r="CO199" i="15"/>
  <c r="CO192" i="15"/>
  <c r="CO186" i="15"/>
  <c r="CO176" i="15"/>
  <c r="CO174" i="15"/>
  <c r="CO163" i="15"/>
  <c r="CO156" i="15"/>
  <c r="CO145" i="15"/>
  <c r="CO139" i="15"/>
  <c r="CO137" i="15"/>
  <c r="CO124" i="15"/>
  <c r="CO118" i="15"/>
  <c r="CO104" i="15"/>
  <c r="CO102" i="15"/>
  <c r="CO93" i="15"/>
  <c r="CO79" i="15"/>
  <c r="CO75" i="15"/>
  <c r="CO66" i="15"/>
  <c r="CO55" i="15"/>
  <c r="CO52" i="15"/>
  <c r="CO45" i="15"/>
  <c r="CO33" i="15"/>
  <c r="CO25" i="15"/>
  <c r="CO23" i="15"/>
  <c r="CO14" i="15"/>
  <c r="CO5" i="15"/>
  <c r="CM75" i="15"/>
  <c r="CN276" i="15"/>
  <c r="CN211" i="15"/>
  <c r="CN148" i="15"/>
  <c r="CN78" i="15"/>
  <c r="CN22" i="15"/>
  <c r="CO316" i="15"/>
  <c r="CO301" i="15"/>
  <c r="CO303" i="15"/>
  <c r="CO277" i="15"/>
  <c r="CO276" i="15"/>
  <c r="CO269" i="15"/>
  <c r="CO256" i="15"/>
  <c r="CO253" i="15"/>
  <c r="CO244" i="15"/>
  <c r="CO230" i="15"/>
  <c r="CO233" i="15"/>
  <c r="CO219" i="15"/>
  <c r="CO211" i="15"/>
  <c r="CO203" i="15"/>
  <c r="CO201" i="15"/>
  <c r="CO188" i="15"/>
  <c r="CO180" i="15"/>
  <c r="CO170" i="15"/>
  <c r="CO162" i="15"/>
  <c r="CO149" i="15"/>
  <c r="CO148" i="15"/>
  <c r="CO131" i="15"/>
  <c r="CO143" i="15"/>
  <c r="CO127" i="15"/>
  <c r="CO117" i="15"/>
  <c r="CO103" i="15"/>
  <c r="CO98" i="15"/>
  <c r="CO92" i="15"/>
  <c r="CO78" i="15"/>
  <c r="CO77" i="15"/>
  <c r="CO67" i="15"/>
  <c r="CO56" i="15"/>
  <c r="CO49" i="15"/>
  <c r="CO44" i="15"/>
  <c r="CO29" i="15"/>
  <c r="CO22" i="15"/>
  <c r="CO6" i="15"/>
  <c r="CM45" i="15"/>
  <c r="CN269" i="15"/>
  <c r="CN203" i="15"/>
  <c r="CN131" i="15"/>
  <c r="CN77" i="15"/>
  <c r="CO317" i="15"/>
  <c r="CO302" i="15"/>
  <c r="CO285" i="15"/>
  <c r="CO282" i="15"/>
  <c r="CO273" i="15"/>
  <c r="CO259" i="15"/>
  <c r="CO258" i="15"/>
  <c r="CO252" i="15"/>
  <c r="CO245" i="15"/>
  <c r="CO227" i="15"/>
  <c r="CO231" i="15"/>
  <c r="CO221" i="15"/>
  <c r="CO213" i="15"/>
  <c r="CO193" i="15"/>
  <c r="CO204" i="15"/>
  <c r="CO183" i="15"/>
  <c r="CO178" i="15"/>
  <c r="CO169" i="15"/>
  <c r="CO166" i="15"/>
  <c r="CO151" i="15"/>
  <c r="CO144" i="15"/>
  <c r="CO138" i="15"/>
  <c r="CO134" i="15"/>
  <c r="CO121" i="15"/>
  <c r="CO115" i="15"/>
  <c r="CO105" i="15"/>
  <c r="CO94" i="15"/>
  <c r="CO91" i="15"/>
  <c r="CO80" i="15"/>
  <c r="CO74" i="15"/>
  <c r="CO71" i="15"/>
  <c r="CO59" i="15"/>
  <c r="CO47" i="15"/>
  <c r="CO41" i="15"/>
  <c r="CO34" i="15"/>
  <c r="CO26" i="15"/>
  <c r="CO16" i="15"/>
  <c r="CO12" i="15"/>
  <c r="CM14" i="15"/>
  <c r="CN256" i="15"/>
  <c r="CN201" i="15"/>
  <c r="CN143" i="15"/>
  <c r="CN67" i="15"/>
  <c r="CN6" i="15"/>
  <c r="CO309" i="15"/>
  <c r="CO300" i="15"/>
  <c r="CO287" i="15"/>
  <c r="CO281" i="15"/>
  <c r="CO275" i="15"/>
  <c r="CO261" i="15"/>
  <c r="CO257" i="15"/>
  <c r="CO248" i="15"/>
  <c r="CO242" i="15"/>
  <c r="CO232" i="15"/>
  <c r="CO228" i="15"/>
  <c r="CO218" i="15"/>
  <c r="CO214" i="15"/>
  <c r="CO198" i="15"/>
  <c r="CO206" i="15"/>
  <c r="CO189" i="15"/>
  <c r="CO175" i="15"/>
  <c r="CO171" i="15"/>
  <c r="CO165" i="15"/>
  <c r="CO150" i="15"/>
  <c r="CO146" i="15"/>
  <c r="CO130" i="15"/>
  <c r="CO123" i="15"/>
  <c r="CO116" i="15"/>
  <c r="CO111" i="15"/>
  <c r="CO107" i="15"/>
  <c r="CO96" i="15"/>
  <c r="CO88" i="15"/>
  <c r="CO83" i="15"/>
  <c r="CO65" i="15"/>
  <c r="CO62" i="15"/>
  <c r="CO54" i="15"/>
  <c r="CO43" i="15"/>
  <c r="CO40" i="15"/>
  <c r="CO36" i="15"/>
  <c r="CO18" i="15"/>
  <c r="CO13" i="15"/>
  <c r="CN316" i="15"/>
  <c r="CN253" i="15"/>
  <c r="CN188" i="15"/>
  <c r="CN127" i="15"/>
  <c r="CN56" i="15"/>
  <c r="CO315" i="15"/>
  <c r="CO307" i="15"/>
  <c r="CO295" i="15"/>
  <c r="CO304" i="15"/>
  <c r="CO286" i="15"/>
  <c r="CO279" i="15"/>
  <c r="CO274" i="15"/>
  <c r="CO265" i="15"/>
  <c r="CO266" i="15"/>
  <c r="CO247" i="15"/>
  <c r="CO239" i="15"/>
  <c r="CO229" i="15"/>
  <c r="CO238" i="15"/>
  <c r="CO217" i="15"/>
  <c r="CO209" i="15"/>
  <c r="CO197" i="15"/>
  <c r="CO205" i="15"/>
  <c r="CO202" i="15"/>
  <c r="CO177" i="15"/>
  <c r="CO161" i="15"/>
  <c r="CO159" i="15"/>
  <c r="CO155" i="15"/>
  <c r="CO141" i="15"/>
  <c r="CO129" i="15"/>
  <c r="CO128" i="15"/>
  <c r="CO114" i="15"/>
  <c r="CO110" i="15"/>
  <c r="CO106" i="15"/>
  <c r="CO97" i="15"/>
  <c r="CO85" i="15"/>
  <c r="CO81" i="15"/>
  <c r="CO69" i="15"/>
  <c r="CO61" i="15"/>
  <c r="CO58" i="15"/>
  <c r="CO46" i="15"/>
  <c r="CO38" i="15"/>
  <c r="CO32" i="15"/>
  <c r="CO27" i="15"/>
  <c r="CO10" i="15"/>
  <c r="CM294" i="15"/>
  <c r="CN301" i="15"/>
  <c r="CN244" i="15"/>
  <c r="CN180" i="15"/>
  <c r="CN117" i="15"/>
  <c r="CN49" i="15"/>
  <c r="CO314" i="15"/>
  <c r="CO312" i="15"/>
  <c r="CO296" i="15"/>
  <c r="CO292" i="15"/>
  <c r="CO289" i="15"/>
  <c r="CO283" i="15"/>
  <c r="CO267" i="15"/>
  <c r="CO264" i="15"/>
  <c r="CO250" i="15"/>
  <c r="CO246" i="15"/>
  <c r="CO235" i="15"/>
  <c r="CO226" i="15"/>
  <c r="CO216" i="15"/>
  <c r="CO222" i="15"/>
  <c r="CO194" i="15"/>
  <c r="CO196" i="15"/>
  <c r="CO200" i="15"/>
  <c r="CO187" i="15"/>
  <c r="CO182" i="15"/>
  <c r="CO164" i="15"/>
  <c r="CO157" i="15"/>
  <c r="CO152" i="15"/>
  <c r="CO147" i="15"/>
  <c r="CO140" i="15"/>
  <c r="CO122" i="15"/>
  <c r="CO113" i="15"/>
  <c r="CO109" i="15"/>
  <c r="CO99" i="15"/>
  <c r="CO95" i="15"/>
  <c r="CO87" i="15"/>
  <c r="CO82" i="15"/>
  <c r="CO68" i="15"/>
  <c r="CO63" i="15"/>
  <c r="CO48" i="15"/>
  <c r="CO42" i="15"/>
  <c r="CO37" i="15"/>
  <c r="CO35" i="15"/>
  <c r="CO28" i="15"/>
  <c r="CO15" i="15"/>
  <c r="CO11" i="15"/>
  <c r="CM308" i="15"/>
  <c r="CM240" i="15"/>
  <c r="CM181" i="15"/>
  <c r="CM119" i="15"/>
  <c r="CM79" i="15"/>
  <c r="CM52" i="15"/>
  <c r="CM23" i="15"/>
  <c r="CN319" i="15"/>
  <c r="CN308" i="15"/>
  <c r="CN306" i="15"/>
  <c r="CN294" i="15"/>
  <c r="CN284" i="15"/>
  <c r="CN271" i="15"/>
  <c r="CN270" i="15"/>
  <c r="CN263" i="15"/>
  <c r="CN255" i="15"/>
  <c r="CN240" i="15"/>
  <c r="CN236" i="15"/>
  <c r="CN223" i="15"/>
  <c r="CN220" i="15"/>
  <c r="CN208" i="15"/>
  <c r="CN191" i="15"/>
  <c r="CN207" i="15"/>
  <c r="CN184" i="15"/>
  <c r="CN181" i="15"/>
  <c r="CN172" i="15"/>
  <c r="CN160" i="15"/>
  <c r="CN153" i="15"/>
  <c r="CN142" i="15"/>
  <c r="CN132" i="15"/>
  <c r="CN136" i="15"/>
  <c r="CN125" i="15"/>
  <c r="CN119" i="15"/>
  <c r="CN108" i="15"/>
  <c r="CN101" i="15"/>
  <c r="CN86" i="15"/>
  <c r="CN89" i="15"/>
  <c r="CN73" i="15"/>
  <c r="CN70" i="15"/>
  <c r="CN53" i="15"/>
  <c r="CN51" i="15"/>
  <c r="CN31" i="15"/>
  <c r="CN24" i="15"/>
  <c r="CN21" i="15"/>
  <c r="CN17" i="15"/>
  <c r="CN9" i="15"/>
  <c r="CM306" i="15"/>
  <c r="CM236" i="15"/>
  <c r="CM172" i="15"/>
  <c r="CM108" i="15"/>
  <c r="CM73" i="15"/>
  <c r="CM17" i="15"/>
  <c r="CN318" i="15"/>
  <c r="CN311" i="15"/>
  <c r="CN305" i="15"/>
  <c r="CN291" i="15"/>
  <c r="CN280" i="15"/>
  <c r="CN272" i="15"/>
  <c r="CN262" i="15"/>
  <c r="CN254" i="15"/>
  <c r="CN241" i="15"/>
  <c r="CN237" i="15"/>
  <c r="CN215" i="15"/>
  <c r="CN199" i="15"/>
  <c r="CN192" i="15"/>
  <c r="CN186" i="15"/>
  <c r="CN176" i="15"/>
  <c r="CN174" i="15"/>
  <c r="CN163" i="15"/>
  <c r="CN156" i="15"/>
  <c r="CN145" i="15"/>
  <c r="CN139" i="15"/>
  <c r="CN137" i="15"/>
  <c r="CN124" i="15"/>
  <c r="CN118" i="15"/>
  <c r="CN104" i="15"/>
  <c r="CN102" i="15"/>
  <c r="CN93" i="15"/>
  <c r="CN79" i="15"/>
  <c r="CN75" i="15"/>
  <c r="CN66" i="15"/>
  <c r="CN55" i="15"/>
  <c r="CN52" i="15"/>
  <c r="CN45" i="15"/>
  <c r="CN33" i="15"/>
  <c r="CN25" i="15"/>
  <c r="CN23" i="15"/>
  <c r="CN14" i="15"/>
  <c r="CN5" i="15"/>
  <c r="CM284" i="15"/>
  <c r="CM220" i="15"/>
  <c r="CM153" i="15"/>
  <c r="CM101" i="15"/>
  <c r="CM70" i="15"/>
  <c r="CM31" i="15"/>
  <c r="CM9" i="15"/>
  <c r="CN317" i="15"/>
  <c r="CN302" i="15"/>
  <c r="CN285" i="15"/>
  <c r="CN282" i="15"/>
  <c r="CN273" i="15"/>
  <c r="CN259" i="15"/>
  <c r="CN258" i="15"/>
  <c r="CN252" i="15"/>
  <c r="CN245" i="15"/>
  <c r="CN227" i="15"/>
  <c r="CN231" i="15"/>
  <c r="CN221" i="15"/>
  <c r="CN213" i="15"/>
  <c r="CN193" i="15"/>
  <c r="CN204" i="15"/>
  <c r="CN183" i="15"/>
  <c r="CN178" i="15"/>
  <c r="CN169" i="15"/>
  <c r="CN166" i="15"/>
  <c r="CN151" i="15"/>
  <c r="CN144" i="15"/>
  <c r="CN138" i="15"/>
  <c r="CN134" i="15"/>
  <c r="CN121" i="15"/>
  <c r="CN115" i="15"/>
  <c r="CN105" i="15"/>
  <c r="CN94" i="15"/>
  <c r="CN91" i="15"/>
  <c r="CN80" i="15"/>
  <c r="CN74" i="15"/>
  <c r="CN71" i="15"/>
  <c r="CN59" i="15"/>
  <c r="CN47" i="15"/>
  <c r="CN41" i="15"/>
  <c r="CN34" i="15"/>
  <c r="CN26" i="15"/>
  <c r="CN16" i="15"/>
  <c r="CN12" i="15"/>
  <c r="CM271" i="15"/>
  <c r="CM208" i="15"/>
  <c r="CM142" i="15"/>
  <c r="CM102" i="15"/>
  <c r="CM66" i="15"/>
  <c r="CM33" i="15"/>
  <c r="CM5" i="15"/>
  <c r="CN309" i="15"/>
  <c r="CN300" i="15"/>
  <c r="CN287" i="15"/>
  <c r="CN281" i="15"/>
  <c r="CN275" i="15"/>
  <c r="CN261" i="15"/>
  <c r="CN257" i="15"/>
  <c r="CN248" i="15"/>
  <c r="CN242" i="15"/>
  <c r="CN232" i="15"/>
  <c r="CN228" i="15"/>
  <c r="CN218" i="15"/>
  <c r="CN214" i="15"/>
  <c r="CN198" i="15"/>
  <c r="CN206" i="15"/>
  <c r="CN189" i="15"/>
  <c r="CN175" i="15"/>
  <c r="CN171" i="15"/>
  <c r="CN165" i="15"/>
  <c r="CN150" i="15"/>
  <c r="CN146" i="15"/>
  <c r="CN130" i="15"/>
  <c r="CN123" i="15"/>
  <c r="CN116" i="15"/>
  <c r="CN111" i="15"/>
  <c r="CN107" i="15"/>
  <c r="CN96" i="15"/>
  <c r="CN88" i="15"/>
  <c r="CN83" i="15"/>
  <c r="CN65" i="15"/>
  <c r="CN62" i="15"/>
  <c r="CN54" i="15"/>
  <c r="CN43" i="15"/>
  <c r="CN40" i="15"/>
  <c r="CN36" i="15"/>
  <c r="CN18" i="15"/>
  <c r="CN13" i="15"/>
  <c r="CM270" i="15"/>
  <c r="CM191" i="15"/>
  <c r="CM132" i="15"/>
  <c r="CM86" i="15"/>
  <c r="CM53" i="15"/>
  <c r="CM24" i="15"/>
  <c r="CN315" i="15"/>
  <c r="CN307" i="15"/>
  <c r="CN295" i="15"/>
  <c r="CN304" i="15"/>
  <c r="CN286" i="15"/>
  <c r="CN279" i="15"/>
  <c r="CN274" i="15"/>
  <c r="CN265" i="15"/>
  <c r="CN266" i="15"/>
  <c r="CN247" i="15"/>
  <c r="CN239" i="15"/>
  <c r="CN229" i="15"/>
  <c r="CN238" i="15"/>
  <c r="CN217" i="15"/>
  <c r="CN209" i="15"/>
  <c r="CN197" i="15"/>
  <c r="CN205" i="15"/>
  <c r="CN202" i="15"/>
  <c r="CN177" i="15"/>
  <c r="CN161" i="15"/>
  <c r="CN159" i="15"/>
  <c r="CN155" i="15"/>
  <c r="CN141" i="15"/>
  <c r="CN129" i="15"/>
  <c r="CN128" i="15"/>
  <c r="CN114" i="15"/>
  <c r="CN110" i="15"/>
  <c r="CN106" i="15"/>
  <c r="CN97" i="15"/>
  <c r="CN85" i="15"/>
  <c r="CN81" i="15"/>
  <c r="CN69" i="15"/>
  <c r="CN61" i="15"/>
  <c r="CN58" i="15"/>
  <c r="CN46" i="15"/>
  <c r="CN38" i="15"/>
  <c r="CN32" i="15"/>
  <c r="CN27" i="15"/>
  <c r="CN10" i="15"/>
  <c r="CM263" i="15"/>
  <c r="CM207" i="15"/>
  <c r="CM136" i="15"/>
  <c r="CM93" i="15"/>
  <c r="CM55" i="15"/>
  <c r="CM25" i="15"/>
  <c r="CN314" i="15"/>
  <c r="CN312" i="15"/>
  <c r="CN296" i="15"/>
  <c r="CN292" i="15"/>
  <c r="CN289" i="15"/>
  <c r="CN283" i="15"/>
  <c r="CN267" i="15"/>
  <c r="CN264" i="15"/>
  <c r="CN250" i="15"/>
  <c r="CN246" i="15"/>
  <c r="CN235" i="15"/>
  <c r="CN226" i="15"/>
  <c r="CN216" i="15"/>
  <c r="CN222" i="15"/>
  <c r="CN194" i="15"/>
  <c r="CN196" i="15"/>
  <c r="CN200" i="15"/>
  <c r="CN187" i="15"/>
  <c r="CN182" i="15"/>
  <c r="CN164" i="15"/>
  <c r="CN157" i="15"/>
  <c r="CN152" i="15"/>
  <c r="CN147" i="15"/>
  <c r="CN140" i="15"/>
  <c r="CN122" i="15"/>
  <c r="CN113" i="15"/>
  <c r="CN109" i="15"/>
  <c r="CN99" i="15"/>
  <c r="CN95" i="15"/>
  <c r="CN87" i="15"/>
  <c r="CN82" i="15"/>
  <c r="CN68" i="15"/>
  <c r="CN63" i="15"/>
  <c r="CN48" i="15"/>
  <c r="CN42" i="15"/>
  <c r="CN37" i="15"/>
  <c r="CN35" i="15"/>
  <c r="CN28" i="15"/>
  <c r="CN15" i="15"/>
  <c r="CN11" i="15"/>
  <c r="CM319" i="15"/>
  <c r="CM255" i="15"/>
  <c r="CM184" i="15"/>
  <c r="CM125" i="15"/>
  <c r="CM89" i="15"/>
  <c r="CM51" i="15"/>
  <c r="CM21" i="15"/>
  <c r="CN313" i="15"/>
  <c r="CN310" i="15"/>
  <c r="CN297" i="15"/>
  <c r="CN293" i="15"/>
  <c r="CN288" i="15"/>
  <c r="CN278" i="15"/>
  <c r="CN268" i="15"/>
  <c r="CN260" i="15"/>
  <c r="CN251" i="15"/>
  <c r="CN243" i="15"/>
  <c r="CN234" i="15"/>
  <c r="CN224" i="15"/>
  <c r="CN210" i="15"/>
  <c r="CN195" i="15"/>
  <c r="CN190" i="15"/>
  <c r="CN185" i="15"/>
  <c r="CN179" i="15"/>
  <c r="CN173" i="15"/>
  <c r="CN167" i="15"/>
  <c r="CN158" i="15"/>
  <c r="CN154" i="15"/>
  <c r="CN133" i="15"/>
  <c r="CN135" i="15"/>
  <c r="CN126" i="15"/>
  <c r="CN120" i="15"/>
  <c r="CN112" i="15"/>
  <c r="CN100" i="15"/>
  <c r="CN84" i="15"/>
  <c r="CN90" i="15"/>
  <c r="CN76" i="15"/>
  <c r="CN72" i="15"/>
  <c r="CN64" i="15"/>
  <c r="CN50" i="15"/>
  <c r="CN39" i="15"/>
  <c r="CN30" i="15"/>
  <c r="CN20" i="15"/>
  <c r="CN19" i="15"/>
  <c r="CN8" i="15"/>
  <c r="CM318" i="15"/>
  <c r="CM311" i="15"/>
  <c r="CM305" i="15"/>
  <c r="CM291" i="15"/>
  <c r="CM280" i="15"/>
  <c r="CM272" i="15"/>
  <c r="CM262" i="15"/>
  <c r="CM254" i="15"/>
  <c r="CM241" i="15"/>
  <c r="CM237" i="15"/>
  <c r="CM215" i="15"/>
  <c r="CM199" i="15"/>
  <c r="CM192" i="15"/>
  <c r="CM186" i="15"/>
  <c r="CM176" i="15"/>
  <c r="CM174" i="15"/>
  <c r="CM163" i="15"/>
  <c r="CM156" i="15"/>
  <c r="CM145" i="15"/>
  <c r="CM139" i="15"/>
  <c r="CM137" i="15"/>
  <c r="CM124" i="15"/>
  <c r="CM118" i="15"/>
  <c r="CM316" i="15"/>
  <c r="CM301" i="15"/>
  <c r="CM303" i="15"/>
  <c r="CM277" i="15"/>
  <c r="CM276" i="15"/>
  <c r="CM269" i="15"/>
  <c r="CM256" i="15"/>
  <c r="CM253" i="15"/>
  <c r="CM244" i="15"/>
  <c r="CM230" i="15"/>
  <c r="CM233" i="15"/>
  <c r="CM219" i="15"/>
  <c r="CM211" i="15"/>
  <c r="CM203" i="15"/>
  <c r="CM201" i="15"/>
  <c r="CM188" i="15"/>
  <c r="CM180" i="15"/>
  <c r="CM170" i="15"/>
  <c r="CM162" i="15"/>
  <c r="CM149" i="15"/>
  <c r="CM148" i="15"/>
  <c r="CM131" i="15"/>
  <c r="CM143" i="15"/>
  <c r="CM127" i="15"/>
  <c r="CM117" i="15"/>
  <c r="CM103" i="15"/>
  <c r="CM98" i="15"/>
  <c r="CM92" i="15"/>
  <c r="CM78" i="15"/>
  <c r="CM77" i="15"/>
  <c r="CM67" i="15"/>
  <c r="CM56" i="15"/>
  <c r="CM49" i="15"/>
  <c r="CM44" i="15"/>
  <c r="CM29" i="15"/>
  <c r="CM22" i="15"/>
  <c r="CM6" i="15"/>
  <c r="CM317" i="15"/>
  <c r="CM302" i="15"/>
  <c r="CM285" i="15"/>
  <c r="CM282" i="15"/>
  <c r="CM273" i="15"/>
  <c r="CM259" i="15"/>
  <c r="CM258" i="15"/>
  <c r="CM252" i="15"/>
  <c r="CM245" i="15"/>
  <c r="CM227" i="15"/>
  <c r="CM231" i="15"/>
  <c r="CM221" i="15"/>
  <c r="CM213" i="15"/>
  <c r="CM193" i="15"/>
  <c r="CM204" i="15"/>
  <c r="CM183" i="15"/>
  <c r="CM178" i="15"/>
  <c r="CM169" i="15"/>
  <c r="CM166" i="15"/>
  <c r="CM151" i="15"/>
  <c r="CM144" i="15"/>
  <c r="CM138" i="15"/>
  <c r="CM134" i="15"/>
  <c r="CM121" i="15"/>
  <c r="CM115" i="15"/>
  <c r="CM105" i="15"/>
  <c r="CM94" i="15"/>
  <c r="CM91" i="15"/>
  <c r="CM80" i="15"/>
  <c r="CM74" i="15"/>
  <c r="CM71" i="15"/>
  <c r="CM59" i="15"/>
  <c r="CM47" i="15"/>
  <c r="CM41" i="15"/>
  <c r="CM34" i="15"/>
  <c r="CM26" i="15"/>
  <c r="CM16" i="15"/>
  <c r="CM12" i="15"/>
  <c r="CM309" i="15"/>
  <c r="CM300" i="15"/>
  <c r="CM287" i="15"/>
  <c r="CM281" i="15"/>
  <c r="CM275" i="15"/>
  <c r="CM261" i="15"/>
  <c r="CM257" i="15"/>
  <c r="CM248" i="15"/>
  <c r="CM242" i="15"/>
  <c r="CM232" i="15"/>
  <c r="CM228" i="15"/>
  <c r="CM218" i="15"/>
  <c r="CM214" i="15"/>
  <c r="CM198" i="15"/>
  <c r="CM206" i="15"/>
  <c r="CM189" i="15"/>
  <c r="CM175" i="15"/>
  <c r="CM171" i="15"/>
  <c r="CM165" i="15"/>
  <c r="CM150" i="15"/>
  <c r="CM146" i="15"/>
  <c r="CM130" i="15"/>
  <c r="CM123" i="15"/>
  <c r="CM116" i="15"/>
  <c r="CM111" i="15"/>
  <c r="CM107" i="15"/>
  <c r="CM96" i="15"/>
  <c r="CM88" i="15"/>
  <c r="CM83" i="15"/>
  <c r="CM65" i="15"/>
  <c r="CM62" i="15"/>
  <c r="CM54" i="15"/>
  <c r="CM43" i="15"/>
  <c r="CM40" i="15"/>
  <c r="CM36" i="15"/>
  <c r="CM18" i="15"/>
  <c r="CM13" i="15"/>
  <c r="CM315" i="15"/>
  <c r="CM307" i="15"/>
  <c r="CM295" i="15"/>
  <c r="CM304" i="15"/>
  <c r="CM286" i="15"/>
  <c r="CM279" i="15"/>
  <c r="CM274" i="15"/>
  <c r="CM265" i="15"/>
  <c r="CM266" i="15"/>
  <c r="CM247" i="15"/>
  <c r="CM239" i="15"/>
  <c r="CM229" i="15"/>
  <c r="CM238" i="15"/>
  <c r="CM217" i="15"/>
  <c r="CM209" i="15"/>
  <c r="CM197" i="15"/>
  <c r="CM205" i="15"/>
  <c r="CM202" i="15"/>
  <c r="CM177" i="15"/>
  <c r="CM161" i="15"/>
  <c r="CM159" i="15"/>
  <c r="CM155" i="15"/>
  <c r="CM141" i="15"/>
  <c r="CM129" i="15"/>
  <c r="CM128" i="15"/>
  <c r="CM114" i="15"/>
  <c r="CM110" i="15"/>
  <c r="CM106" i="15"/>
  <c r="CM97" i="15"/>
  <c r="CM85" i="15"/>
  <c r="CM81" i="15"/>
  <c r="CM69" i="15"/>
  <c r="CM61" i="15"/>
  <c r="CM58" i="15"/>
  <c r="CM46" i="15"/>
  <c r="CM38" i="15"/>
  <c r="CM32" i="15"/>
  <c r="CM27" i="15"/>
  <c r="CM10" i="15"/>
  <c r="CM314" i="15"/>
  <c r="CM312" i="15"/>
  <c r="CM296" i="15"/>
  <c r="CM292" i="15"/>
  <c r="CM289" i="15"/>
  <c r="CM283" i="15"/>
  <c r="CM267" i="15"/>
  <c r="CM264" i="15"/>
  <c r="CM250" i="15"/>
  <c r="CM246" i="15"/>
  <c r="CM235" i="15"/>
  <c r="CM226" i="15"/>
  <c r="CM216" i="15"/>
  <c r="CM222" i="15"/>
  <c r="CM194" i="15"/>
  <c r="CM196" i="15"/>
  <c r="CM200" i="15"/>
  <c r="CM187" i="15"/>
  <c r="CM182" i="15"/>
  <c r="CM164" i="15"/>
  <c r="CM157" i="15"/>
  <c r="CM152" i="15"/>
  <c r="CM147" i="15"/>
  <c r="CM140" i="15"/>
  <c r="CM122" i="15"/>
  <c r="CM113" i="15"/>
  <c r="CM109" i="15"/>
  <c r="CM99" i="15"/>
  <c r="CM95" i="15"/>
  <c r="CM87" i="15"/>
  <c r="CM82" i="15"/>
  <c r="CM68" i="15"/>
  <c r="CM63" i="15"/>
  <c r="CM48" i="15"/>
  <c r="CM42" i="15"/>
  <c r="CM37" i="15"/>
  <c r="CM35" i="15"/>
  <c r="CM28" i="15"/>
  <c r="CM15" i="15"/>
  <c r="CM11" i="15"/>
  <c r="CM313" i="15"/>
  <c r="CM310" i="15"/>
  <c r="CM297" i="15"/>
  <c r="CM293" i="15"/>
  <c r="CM288" i="15"/>
  <c r="CM278" i="15"/>
  <c r="CM268" i="15"/>
  <c r="CM260" i="15"/>
  <c r="CM251" i="15"/>
  <c r="CM243" i="15"/>
  <c r="CM234" i="15"/>
  <c r="CM224" i="15"/>
  <c r="CM210" i="15"/>
  <c r="CM195" i="15"/>
  <c r="CM190" i="15"/>
  <c r="CM185" i="15"/>
  <c r="CM179" i="15"/>
  <c r="CM173" i="15"/>
  <c r="CM167" i="15"/>
  <c r="CM158" i="15"/>
  <c r="CM154" i="15"/>
  <c r="CM133" i="15"/>
  <c r="CM135" i="15"/>
  <c r="CM126" i="15"/>
  <c r="CM120" i="15"/>
  <c r="CM112" i="15"/>
  <c r="CM100" i="15"/>
  <c r="CM84" i="15"/>
  <c r="CM90" i="15"/>
  <c r="CM76" i="15"/>
  <c r="CM72" i="15"/>
  <c r="CM64" i="15"/>
  <c r="CM50" i="15"/>
  <c r="CM39" i="15"/>
  <c r="CM30" i="15"/>
  <c r="CM20" i="15"/>
  <c r="CM19" i="15"/>
  <c r="CM8" i="15"/>
  <c r="CB3" i="21"/>
  <c r="CD3" i="15"/>
  <c r="CB4" i="20"/>
  <c r="CD4" i="15"/>
  <c r="CK4" i="21"/>
  <c r="CB3" i="20"/>
  <c r="CB4" i="21"/>
  <c r="CD7" i="15"/>
  <c r="CB2" i="21"/>
  <c r="CB2" i="20"/>
  <c r="CD2" i="15"/>
  <c r="CO168" i="15"/>
  <c r="CF60" i="15"/>
  <c r="CG60" i="15"/>
  <c r="CH60" i="15"/>
  <c r="CI60" i="15"/>
  <c r="CJ60" i="15"/>
  <c r="CK60" i="15"/>
  <c r="CL60" i="15"/>
  <c r="CN60" i="15"/>
  <c r="CF57" i="15"/>
  <c r="CG57" i="15"/>
  <c r="CH57" i="15"/>
  <c r="CI57" i="15"/>
  <c r="CJ57" i="15"/>
  <c r="CK57" i="15"/>
  <c r="CL57" i="15"/>
  <c r="CN57" i="15"/>
  <c r="CK4" i="20"/>
  <c r="CK2" i="20"/>
  <c r="CE4" i="15"/>
  <c r="CL4" i="21"/>
  <c r="CC4" i="21"/>
  <c r="CC3" i="20"/>
  <c r="CM4" i="15"/>
  <c r="CC3" i="21"/>
  <c r="CE3" i="15"/>
  <c r="CL4" i="20"/>
  <c r="CC4" i="20"/>
  <c r="CM3" i="15"/>
  <c r="CK3" i="20"/>
  <c r="CK3" i="21"/>
  <c r="CE2" i="15"/>
  <c r="CM2" i="15"/>
  <c r="CK2" i="21"/>
  <c r="CE7" i="15"/>
  <c r="CN7" i="15"/>
  <c r="CC2" i="21"/>
  <c r="CC2" i="20"/>
  <c r="CM7" i="15"/>
  <c r="CO60" i="15"/>
  <c r="CO57" i="15"/>
  <c r="CL3" i="21"/>
  <c r="CD3" i="21"/>
  <c r="CN3" i="15"/>
  <c r="CN4" i="15"/>
  <c r="CL3" i="20"/>
  <c r="CF3" i="15"/>
  <c r="CD4" i="20"/>
  <c r="CF4" i="15"/>
  <c r="CM4" i="21"/>
  <c r="CD4" i="21"/>
  <c r="CD3" i="20"/>
  <c r="CF7" i="15"/>
  <c r="CD2" i="21"/>
  <c r="CD2" i="20"/>
  <c r="CN2" i="15"/>
  <c r="CL2" i="21"/>
  <c r="CL2" i="20"/>
  <c r="CF2" i="15"/>
  <c r="CM4" i="20"/>
  <c r="CE3" i="21"/>
  <c r="CM2" i="21"/>
  <c r="CO4" i="15"/>
  <c r="CM3" i="20"/>
  <c r="CG3" i="15"/>
  <c r="CE4" i="20"/>
  <c r="CG4" i="15"/>
  <c r="CE4" i="21"/>
  <c r="CE3" i="20"/>
  <c r="CM3" i="21"/>
  <c r="CO2" i="15"/>
  <c r="CO3" i="15"/>
  <c r="CO7" i="15"/>
  <c r="CM2" i="20"/>
  <c r="CG2" i="15"/>
  <c r="CG7" i="15"/>
  <c r="CE2" i="21"/>
  <c r="CE2" i="20"/>
  <c r="CF3" i="21"/>
  <c r="CH4" i="15"/>
  <c r="CF4" i="21"/>
  <c r="CF3" i="20"/>
  <c r="CH3" i="15"/>
  <c r="CF4" i="20"/>
  <c r="CH7" i="15"/>
  <c r="CF2" i="20"/>
  <c r="CF2" i="21"/>
  <c r="CH2" i="15"/>
  <c r="CG3" i="21"/>
  <c r="CI3" i="15"/>
  <c r="CG4" i="20"/>
  <c r="CI4" i="15"/>
  <c r="CG3" i="20"/>
  <c r="CG4" i="21"/>
  <c r="CI7" i="15"/>
  <c r="CG2" i="20"/>
  <c r="CG2" i="21"/>
  <c r="CI2" i="15"/>
  <c r="CH3" i="21"/>
  <c r="CJ4" i="15"/>
  <c r="CH3" i="20"/>
  <c r="CH4" i="21"/>
  <c r="CJ3" i="15"/>
  <c r="CH4" i="20"/>
  <c r="CJ7" i="15"/>
  <c r="CH2" i="20"/>
  <c r="CH2" i="21"/>
  <c r="CJ2" i="15"/>
  <c r="CI3" i="21"/>
  <c r="CK3" i="15"/>
  <c r="CI4" i="20"/>
  <c r="CK4" i="15"/>
  <c r="CI3" i="20"/>
  <c r="CI4" i="21"/>
  <c r="CK7" i="15"/>
  <c r="CI2" i="21"/>
  <c r="CI2" i="20"/>
  <c r="CK2" i="15"/>
  <c r="CJ3" i="21"/>
  <c r="CL3" i="15"/>
  <c r="CJ4" i="20"/>
  <c r="CL4" i="15"/>
  <c r="CJ4" i="21"/>
  <c r="CJ3" i="20"/>
  <c r="CL7" i="15"/>
  <c r="CJ2" i="21"/>
  <c r="CJ2" i="20"/>
  <c r="CL2" i="15"/>
  <c r="BF107" i="15"/>
  <c r="BD107" i="15"/>
</calcChain>
</file>

<file path=xl/comments1.xml><?xml version="1.0" encoding="utf-8"?>
<comments xmlns="http://schemas.openxmlformats.org/spreadsheetml/2006/main">
  <authors>
    <author>monique hides</author>
    <author>MoniqueL</author>
    <author>Liam Magee</author>
    <author>user</author>
  </authors>
  <commentList>
    <comment ref="AE2" authorId="0">
      <text>
        <r>
          <rPr>
            <b/>
            <sz val="9"/>
            <color indexed="81"/>
            <rFont val="Tahoma"/>
            <family val="2"/>
          </rPr>
          <t>monique hides:</t>
        </r>
        <r>
          <rPr>
            <sz val="9"/>
            <color indexed="81"/>
            <rFont val="Tahoma"/>
            <family val="2"/>
          </rPr>
          <t xml:space="preserve">
Normalised losses to 2006 $US6-10bn (Munich Re, 2006)
</t>
        </r>
      </text>
    </comment>
    <comment ref="AF6" authorId="0">
      <text>
        <r>
          <rPr>
            <b/>
            <sz val="9"/>
            <color indexed="81"/>
            <rFont val="Tahoma"/>
            <family val="2"/>
          </rPr>
          <t>monique hides:</t>
        </r>
        <r>
          <rPr>
            <sz val="9"/>
            <color indexed="81"/>
            <rFont val="Tahoma"/>
            <family val="2"/>
          </rPr>
          <t xml:space="preserve">
road and bridge damage only</t>
        </r>
      </text>
    </comment>
    <comment ref="AF43" authorId="0">
      <text>
        <r>
          <rPr>
            <b/>
            <sz val="9"/>
            <color indexed="81"/>
            <rFont val="Tahoma"/>
            <family val="2"/>
          </rPr>
          <t>monique hides:</t>
        </r>
        <r>
          <rPr>
            <sz val="9"/>
            <color indexed="81"/>
            <rFont val="Tahoma"/>
            <family val="2"/>
          </rPr>
          <t xml:space="preserve">
Taken from EM-DAT - in$US
</t>
        </r>
      </text>
    </comment>
    <comment ref="AF45" authorId="0">
      <text>
        <r>
          <rPr>
            <b/>
            <sz val="9"/>
            <color indexed="81"/>
            <rFont val="Tahoma"/>
            <family val="2"/>
          </rPr>
          <t>monique hides:</t>
        </r>
        <r>
          <rPr>
            <sz val="9"/>
            <color indexed="81"/>
            <rFont val="Tahoma"/>
            <family val="2"/>
          </rPr>
          <t xml:space="preserve">
Taken from EM-DAT - in$US
</t>
        </r>
      </text>
    </comment>
    <comment ref="AF49" authorId="0">
      <text>
        <r>
          <rPr>
            <b/>
            <sz val="9"/>
            <color indexed="81"/>
            <rFont val="Tahoma"/>
            <family val="2"/>
          </rPr>
          <t>monique hides:</t>
        </r>
        <r>
          <rPr>
            <sz val="9"/>
            <color indexed="81"/>
            <rFont val="Tahoma"/>
            <family val="2"/>
          </rPr>
          <t xml:space="preserve">
Taken from EM-DAT - in$US
</t>
        </r>
      </text>
    </comment>
    <comment ref="AF53" authorId="0">
      <text>
        <r>
          <rPr>
            <b/>
            <sz val="9"/>
            <color indexed="81"/>
            <rFont val="Tahoma"/>
            <family val="2"/>
          </rPr>
          <t>monique hides:</t>
        </r>
        <r>
          <rPr>
            <sz val="9"/>
            <color indexed="81"/>
            <rFont val="Tahoma"/>
            <family val="2"/>
          </rPr>
          <t xml:space="preserve">
from EM-DAT in $US
</t>
        </r>
      </text>
    </comment>
    <comment ref="AF57" authorId="0">
      <text>
        <r>
          <rPr>
            <b/>
            <sz val="9"/>
            <color indexed="81"/>
            <rFont val="Tahoma"/>
            <family val="2"/>
          </rPr>
          <t>monique hides:</t>
        </r>
        <r>
          <rPr>
            <sz val="9"/>
            <color indexed="81"/>
            <rFont val="Tahoma"/>
            <family val="2"/>
          </rPr>
          <t xml:space="preserve">
from EM-DAT $US
</t>
        </r>
      </text>
    </comment>
    <comment ref="AF71" authorId="0">
      <text>
        <r>
          <rPr>
            <b/>
            <sz val="9"/>
            <color indexed="81"/>
            <rFont val="Tahoma"/>
            <family val="2"/>
          </rPr>
          <t>monique hides:</t>
        </r>
        <r>
          <rPr>
            <sz val="9"/>
            <color indexed="81"/>
            <rFont val="Tahoma"/>
            <family val="2"/>
          </rPr>
          <t xml:space="preserve">
from EM-DAT $US
</t>
        </r>
      </text>
    </comment>
    <comment ref="AF75" authorId="0">
      <text>
        <r>
          <rPr>
            <b/>
            <sz val="9"/>
            <color indexed="81"/>
            <rFont val="Tahoma"/>
            <family val="2"/>
          </rPr>
          <t>monique hides:</t>
        </r>
        <r>
          <rPr>
            <sz val="9"/>
            <color indexed="81"/>
            <rFont val="Tahoma"/>
            <family val="2"/>
          </rPr>
          <t xml:space="preserve">
from EM-DAT $US
</t>
        </r>
      </text>
    </comment>
    <comment ref="AF76" authorId="0">
      <text>
        <r>
          <rPr>
            <b/>
            <sz val="9"/>
            <color indexed="81"/>
            <rFont val="Tahoma"/>
            <family val="2"/>
          </rPr>
          <t>monique hides:</t>
        </r>
        <r>
          <rPr>
            <sz val="9"/>
            <color indexed="81"/>
            <rFont val="Tahoma"/>
            <family val="2"/>
          </rPr>
          <t xml:space="preserve">
from EM-DAT $US
</t>
        </r>
      </text>
    </comment>
    <comment ref="AF79" authorId="0">
      <text>
        <r>
          <rPr>
            <b/>
            <sz val="9"/>
            <color indexed="81"/>
            <rFont val="Tahoma"/>
            <family val="2"/>
          </rPr>
          <t>monique hides:</t>
        </r>
        <r>
          <rPr>
            <sz val="9"/>
            <color indexed="81"/>
            <rFont val="Tahoma"/>
            <family val="2"/>
          </rPr>
          <t xml:space="preserve">
from EM-Dat $US
</t>
        </r>
      </text>
    </comment>
    <comment ref="AF107" authorId="1">
      <text>
        <r>
          <rPr>
            <b/>
            <sz val="9"/>
            <color indexed="81"/>
            <rFont val="Tahoma"/>
            <family val="2"/>
          </rPr>
          <t>MoniqueL:</t>
        </r>
        <r>
          <rPr>
            <sz val="9"/>
            <color indexed="81"/>
            <rFont val="Tahoma"/>
            <family val="2"/>
          </rPr>
          <t xml:space="preserve">
Total from Smith et al., $18,863,740 total and $3,809,123 insured</t>
        </r>
      </text>
    </comment>
    <comment ref="AY107" authorId="1">
      <text>
        <r>
          <rPr>
            <b/>
            <sz val="9"/>
            <color indexed="81"/>
            <rFont val="Tahoma"/>
            <family val="2"/>
          </rPr>
          <t>MoniqueL:</t>
        </r>
        <r>
          <rPr>
            <sz val="9"/>
            <color indexed="81"/>
            <rFont val="Tahoma"/>
            <family val="2"/>
          </rPr>
          <t xml:space="preserve">
$40mil cane $34.6mil bananna, $4.9 pawpaw, $3.8 rare fruit
</t>
        </r>
      </text>
    </comment>
    <comment ref="AF135" authorId="0">
      <text>
        <r>
          <rPr>
            <b/>
            <sz val="9"/>
            <color indexed="81"/>
            <rFont val="Tahoma"/>
            <family val="2"/>
          </rPr>
          <t>monique hides:</t>
        </r>
        <r>
          <rPr>
            <sz val="9"/>
            <color indexed="81"/>
            <rFont val="Tahoma"/>
            <family val="2"/>
          </rPr>
          <t xml:space="preserve">
FROM EM-DAT $US</t>
        </r>
      </text>
    </comment>
    <comment ref="AF148" authorId="1">
      <text>
        <r>
          <rPr>
            <b/>
            <sz val="9"/>
            <color indexed="81"/>
            <rFont val="Tahoma"/>
            <family val="2"/>
          </rPr>
          <t>MoniqueL:</t>
        </r>
        <r>
          <rPr>
            <sz val="9"/>
            <color indexed="81"/>
            <rFont val="Tahoma"/>
            <family val="2"/>
          </rPr>
          <t xml:space="preserve">
BoM report total =$560mil
</t>
        </r>
      </text>
    </comment>
    <comment ref="AF248" authorId="0">
      <text>
        <r>
          <rPr>
            <b/>
            <sz val="9"/>
            <color indexed="81"/>
            <rFont val="Tahoma"/>
            <family val="2"/>
          </rPr>
          <t>monique hides:</t>
        </r>
        <r>
          <rPr>
            <sz val="9"/>
            <color indexed="81"/>
            <rFont val="Tahoma"/>
            <family val="2"/>
          </rPr>
          <t xml:space="preserve">
cost from EM-DAT ($US)
</t>
        </r>
      </text>
    </comment>
    <comment ref="AF249" authorId="0">
      <text>
        <r>
          <rPr>
            <b/>
            <sz val="9"/>
            <color indexed="81"/>
            <rFont val="Tahoma"/>
            <family val="2"/>
          </rPr>
          <t>monique hides:</t>
        </r>
        <r>
          <rPr>
            <sz val="9"/>
            <color indexed="81"/>
            <rFont val="Tahoma"/>
            <family val="2"/>
          </rPr>
          <t xml:space="preserve">
cost from EM-DAT ($US)
</t>
        </r>
      </text>
    </comment>
    <comment ref="AF251" authorId="0">
      <text>
        <r>
          <rPr>
            <b/>
            <sz val="9"/>
            <color indexed="81"/>
            <rFont val="Tahoma"/>
            <family val="2"/>
          </rPr>
          <t>monique hides:</t>
        </r>
        <r>
          <rPr>
            <sz val="9"/>
            <color indexed="81"/>
            <rFont val="Tahoma"/>
            <family val="2"/>
          </rPr>
          <t xml:space="preserve">
cost from EM-DAT ($US)
</t>
        </r>
      </text>
    </comment>
    <comment ref="AF256" authorId="0">
      <text>
        <r>
          <rPr>
            <b/>
            <sz val="9"/>
            <color indexed="81"/>
            <rFont val="Tahoma"/>
            <family val="2"/>
          </rPr>
          <t>monique hides:</t>
        </r>
        <r>
          <rPr>
            <sz val="9"/>
            <color indexed="81"/>
            <rFont val="Tahoma"/>
            <family val="2"/>
          </rPr>
          <t xml:space="preserve">
EM-DAT cost ($US)
</t>
        </r>
      </text>
    </comment>
    <comment ref="AG266" authorId="2">
      <text>
        <r>
          <rPr>
            <b/>
            <sz val="9"/>
            <color indexed="81"/>
            <rFont val="Calibri"/>
            <family val="2"/>
          </rPr>
          <t>Liam Magee:</t>
        </r>
        <r>
          <rPr>
            <sz val="9"/>
            <color indexed="81"/>
            <rFont val="Calibri"/>
            <family val="2"/>
          </rPr>
          <t xml:space="preserve">
"tasks"</t>
        </r>
      </text>
    </comment>
    <comment ref="AF270" authorId="0">
      <text>
        <r>
          <rPr>
            <b/>
            <sz val="9"/>
            <color indexed="81"/>
            <rFont val="Tahoma"/>
            <family val="2"/>
          </rPr>
          <t>monique hides:</t>
        </r>
        <r>
          <rPr>
            <sz val="9"/>
            <color indexed="81"/>
            <rFont val="Tahoma"/>
            <family val="2"/>
          </rPr>
          <t xml:space="preserve">
$US</t>
        </r>
      </text>
    </comment>
    <comment ref="AF284" authorId="0">
      <text>
        <r>
          <rPr>
            <b/>
            <sz val="9"/>
            <color indexed="81"/>
            <rFont val="Tahoma"/>
            <family val="2"/>
          </rPr>
          <t>monique hides:</t>
        </r>
        <r>
          <rPr>
            <sz val="9"/>
            <color indexed="81"/>
            <rFont val="Tahoma"/>
            <family val="2"/>
          </rPr>
          <t xml:space="preserve">
$US</t>
        </r>
      </text>
    </comment>
    <comment ref="AF312" authorId="3">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<sst xmlns="http://schemas.openxmlformats.org/spreadsheetml/2006/main" count="3971" uniqueCount="1594">
  <si>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</si>
  <si>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</si>
  <si>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</si>
  <si>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</si>
  <si>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</si>
  <si>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</si>
  <si>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</si>
  <si>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</si>
  <si>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</si>
  <si>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</si>
  <si>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</si>
  <si>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</si>
  <si>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</si>
  <si>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</si>
  <si>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</si>
  <si>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</si>
  <si>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</si>
  <si>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</si>
  <si>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</si>
  <si>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</si>
  <si>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</si>
  <si>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</si>
  <si>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</si>
  <si>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</si>
  <si>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</si>
  <si>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</si>
  <si>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</si>
  <si>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</si>
  <si>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</si>
  <si>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</si>
  <si>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</si>
  <si>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</si>
  <si>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</si>
  <si>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</si>
  <si>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</si>
  <si>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</si>
  <si>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</si>
  <si>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</si>
  <si>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</si>
  <si>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</si>
  <si>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</si>
  <si>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</si>
  <si>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</si>
  <si>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</si>
  <si>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</si>
  <si>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</si>
  <si>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</si>
  <si>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</si>
  <si>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</si>
  <si>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</si>
  <si>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</si>
  <si>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</si>
  <si>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</si>
  <si>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</si>
  <si>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</si>
  <si>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</si>
  <si>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</si>
  <si>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</si>
  <si>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</si>
  <si>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</si>
  <si>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</si>
  <si>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</si>
  <si>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</si>
  <si>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</si>
  <si>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</si>
  <si>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</si>
  <si>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</si>
  <si>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</si>
  <si>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</si>
  <si>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</si>
  <si>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</si>
  <si>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</si>
  <si>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</si>
  <si>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</si>
  <si>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</si>
  <si>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</si>
  <si>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</si>
  <si>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</si>
  <si>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</si>
  <si>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</si>
  <si>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</si>
  <si>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</si>
  <si>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</si>
  <si>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</si>
  <si>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</si>
  <si>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</si>
  <si>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</si>
  <si>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</si>
  <si>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</si>
  <si>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</si>
  <si>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</si>
  <si>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</si>
  <si>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</si>
  <si>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</si>
  <si>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</si>
  <si>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</si>
  <si>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</si>
  <si>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</si>
  <si>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</si>
  <si>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</si>
  <si>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</si>
  <si>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</si>
  <si>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</si>
  <si>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</si>
  <si>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</si>
  <si>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</si>
  <si>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</si>
  <si>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</si>
  <si>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</si>
  <si>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</si>
  <si>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</si>
  <si>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</si>
  <si>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</si>
  <si>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</si>
  <si>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</si>
  <si>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</si>
  <si>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</si>
  <si>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</si>
  <si>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</si>
  <si>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</si>
  <si>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</si>
  <si>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</si>
  <si>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</si>
  <si>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</si>
  <si>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</si>
  <si>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</si>
  <si>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</si>
  <si>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</si>
  <si>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</si>
  <si>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</si>
  <si>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</si>
  <si>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</si>
  <si>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</si>
  <si>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</si>
  <si>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</si>
  <si>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</si>
  <si>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</si>
  <si>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</si>
  <si>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</si>
  <si>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</si>
  <si>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</si>
  <si>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</si>
  <si>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</si>
  <si>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</si>
  <si>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</si>
  <si>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</si>
  <si>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</si>
  <si>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</si>
  <si>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</si>
  <si>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</si>
  <si>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</si>
  <si>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</si>
  <si>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</si>
  <si>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</si>
  <si>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</si>
  <si>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</si>
  <si>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</si>
  <si>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</si>
  <si>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</si>
  <si>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</si>
  <si>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</si>
  <si>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</si>
  <si>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</si>
  <si>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</si>
  <si>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</si>
  <si>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</si>
  <si>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</si>
  <si>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</si>
  <si>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</si>
  <si>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</si>
  <si>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</si>
  <si>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</si>
  <si>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</si>
  <si>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</si>
  <si>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</si>
  <si>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</si>
  <si>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</si>
  <si>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</si>
  <si>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</si>
  <si>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</si>
  <si>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</si>
  <si>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</si>
  <si>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</si>
  <si>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</si>
  <si>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</si>
  <si>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</si>
  <si>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</si>
  <si>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</si>
  <si>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</si>
  <si>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</si>
  <si>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</si>
  <si>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</si>
  <si>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</si>
  <si>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</si>
  <si>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</si>
  <si>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</si>
  <si>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</si>
  <si>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</si>
  <si>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</si>
  <si>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</si>
  <si>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</si>
  <si>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</si>
  <si>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</si>
  <si>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</si>
  <si>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</si>
  <si>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</si>
  <si>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</si>
  <si>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</si>
  <si>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</si>
  <si>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</si>
  <si>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</si>
  <si>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</si>
  <si>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</si>
  <si>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</si>
  <si>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</si>
  <si>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</si>
  <si>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</si>
  <si>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</si>
  <si>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</si>
  <si>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</si>
  <si>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</si>
  <si>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</si>
  <si>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</si>
  <si>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</si>
  <si>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</si>
  <si>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</si>
  <si>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</si>
  <si>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</si>
  <si>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</si>
  <si>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</si>
  <si>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</si>
  <si>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</si>
  <si>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</si>
  <si>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</si>
  <si>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</si>
  <si>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</si>
  <si>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</si>
  <si>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</si>
  <si>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</si>
  <si>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</si>
  <si>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</si>
  <si>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</si>
  <si>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</si>
  <si>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</si>
  <si>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</si>
  <si>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</si>
  <si>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</si>
  <si>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</si>
  <si>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</si>
  <si>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</si>
  <si>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</si>
  <si>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</si>
  <si>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</si>
  <si>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</si>
  <si>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</si>
  <si>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</si>
  <si>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</si>
  <si>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</si>
  <si>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</si>
  <si>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</si>
  <si>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</si>
  <si>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</si>
  <si>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</si>
  <si>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</si>
  <si>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</si>
  <si>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</si>
  <si>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</si>
  <si>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</si>
  <si>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</si>
  <si>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</si>
  <si>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</si>
  <si>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</si>
  <si>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</si>
  <si>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</si>
  <si>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</si>
  <si>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</si>
  <si>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</si>
  <si>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</si>
  <si>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</si>
  <si>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</si>
  <si>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</si>
  <si>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</si>
  <si>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</si>
  <si>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</si>
  <si>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</si>
  <si>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</si>
  <si>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</si>
  <si>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</si>
  <si>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</si>
  <si>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</si>
  <si>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</si>
  <si>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</si>
  <si>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</si>
  <si>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</si>
  <si>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</si>
  <si>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</si>
  <si>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</si>
  <si>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</si>
  <si>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</si>
  <si>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</si>
  <si>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</si>
  <si>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</si>
  <si>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</si>
  <si>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</si>
  <si>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</si>
  <si>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</si>
  <si>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</si>
  <si>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</si>
  <si>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</si>
  <si>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</si>
  <si>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</si>
  <si>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</si>
  <si>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</si>
  <si>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</si>
  <si>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</si>
  <si>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</si>
  <si>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</si>
  <si>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</si>
  <si>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</si>
  <si>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</si>
  <si>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</si>
  <si>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</si>
  <si>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</si>
  <si>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</si>
  <si>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</si>
  <si>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</si>
  <si>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</si>
  <si>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</si>
  <si>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</si>
  <si>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</si>
  <si>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</si>
  <si>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</si>
  <si>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</si>
  <si>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</si>
  <si>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</si>
  <si>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</si>
  <si>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</si>
  <si>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</si>
  <si>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</si>
  <si>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</si>
  <si>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</si>
  <si>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</si>
  <si>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</si>
  <si>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</si>
  <si>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</si>
  <si>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</si>
  <si>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</si>
  <si>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</si>
  <si>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</si>
  <si>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</si>
  <si>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</si>
  <si>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</si>
  <si>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</si>
  <si>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</si>
  <si>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</si>
  <si>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</si>
  <si>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</si>
  <si>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</si>
  <si>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</si>
  <si>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</si>
  <si>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</si>
  <si>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</si>
  <si>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</si>
  <si>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</si>
  <si>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</si>
  <si>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</si>
  <si>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</si>
  <si>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</si>
  <si>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</si>
  <si>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</si>
  <si>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</si>
  <si>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</si>
  <si>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</si>
  <si>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</si>
  <si>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</si>
  <si>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</si>
  <si>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</si>
  <si>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</si>
  <si>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</si>
  <si>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</si>
  <si>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</si>
  <si>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</si>
  <si>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</si>
  <si>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</si>
  <si>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</si>
  <si>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</si>
  <si>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</si>
  <si>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</si>
  <si>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</si>
  <si>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</si>
  <si>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</si>
  <si>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</si>
  <si>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</si>
  <si>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</si>
  <si>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</si>
  <si>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</si>
  <si>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</si>
  <si>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</si>
  <si>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</si>
  <si>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</si>
  <si>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</si>
  <si>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</si>
  <si>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</si>
  <si>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</si>
  <si>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</si>
  <si>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</si>
  <si>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</si>
  <si>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</si>
  <si>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</si>
  <si>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</si>
  <si>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</si>
  <si>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</si>
  <si>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</si>
  <si>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</si>
  <si>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</si>
  <si>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</si>
  <si>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</si>
  <si>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</si>
  <si>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</si>
  <si>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</si>
  <si>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</si>
  <si>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</si>
  <si>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</si>
  <si>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</si>
  <si>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</si>
  <si>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</si>
  <si>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</si>
  <si>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</si>
  <si>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</si>
  <si>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</si>
  <si>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</si>
  <si>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</si>
  <si>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</si>
  <si>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</si>
  <si>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</si>
  <si>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</si>
  <si>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</si>
  <si>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</si>
  <si>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</si>
  <si>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</si>
  <si>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</si>
  <si>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</si>
  <si>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</si>
  <si>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</si>
  <si>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</si>
  <si>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</si>
  <si>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</si>
  <si>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</si>
  <si>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</si>
  <si>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</si>
  <si>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</si>
  <si>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</si>
  <si>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</si>
  <si>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</si>
  <si>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</si>
  <si>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</si>
  <si>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</si>
  <si>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</si>
  <si>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</si>
  <si>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</si>
  <si>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</si>
  <si>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</si>
  <si>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</si>
  <si>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</si>
  <si>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</si>
  <si>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</si>
  <si>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</si>
  <si>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</si>
  <si>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</si>
  <si>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</si>
  <si>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</si>
  <si>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</si>
  <si>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</si>
  <si>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</si>
  <si>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</si>
  <si>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</si>
  <si>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</si>
  <si>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</si>
  <si>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</si>
  <si>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</si>
  <si>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</si>
  <si>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</si>
  <si>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</si>
  <si>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</si>
  <si>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</si>
  <si>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</si>
  <si>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</si>
  <si>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</si>
  <si>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</si>
  <si>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</si>
  <si>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</si>
  <si>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</si>
  <si>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</si>
  <si>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</si>
  <si>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</si>
  <si>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</si>
  <si>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</si>
  <si>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</si>
  <si>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</si>
  <si>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</si>
  <si>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</si>
  <si>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</si>
  <si>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</si>
  <si>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</si>
  <si>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</si>
  <si>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</si>
  <si>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</si>
  <si>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</si>
  <si>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</si>
  <si>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</si>
  <si>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</si>
  <si>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</si>
  <si>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</si>
  <si>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</si>
  <si>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</si>
  <si>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</si>
  <si>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</si>
  <si>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</si>
  <si>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</si>
  <si>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</si>
  <si>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</si>
  <si>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</si>
  <si>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</si>
  <si>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</si>
  <si>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</si>
  <si>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</si>
  <si>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</si>
  <si>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</si>
  <si>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</si>
  <si>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</si>
  <si>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</si>
  <si>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</si>
  <si>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</si>
  <si>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</si>
  <si>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</si>
  <si>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</si>
  <si>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</si>
  <si>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</si>
  <si>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</si>
  <si>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</si>
  <si>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</si>
  <si>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</si>
  <si>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</si>
  <si>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</si>
  <si>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</si>
  <si>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</si>
  <si>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</si>
  <si>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</si>
  <si>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</si>
  <si>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</si>
  <si>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</si>
  <si>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</si>
  <si>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</si>
  <si>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</si>
  <si>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</si>
  <si>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</si>
  <si>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</si>
  <si>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</si>
  <si>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</si>
  <si>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</si>
  <si>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</si>
  <si>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</si>
  <si>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</si>
  <si>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</si>
  <si>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</si>
  <si>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</si>
  <si>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</si>
  <si>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</si>
  <si>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</si>
  <si>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</si>
  <si>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</si>
  <si>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</si>
  <si>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</si>
  <si>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</si>
  <si>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</si>
  <si>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</si>
  <si>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</si>
  <si>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</si>
  <si>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</si>
  <si>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</si>
  <si>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</si>
  <si>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</si>
  <si>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</si>
  <si>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</si>
  <si>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</si>
  <si>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</si>
  <si>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</si>
  <si>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</si>
  <si>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</si>
  <si>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</si>
  <si>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</si>
  <si>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</si>
  <si>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</si>
  <si>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</si>
  <si>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</si>
  <si>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</si>
  <si>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</si>
  <si>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</si>
  <si>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</si>
  <si>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</si>
  <si>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</si>
  <si>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</si>
  <si>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</si>
  <si>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</si>
  <si>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</si>
  <si>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</si>
  <si>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</si>
  <si>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</si>
  <si>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</si>
  <si>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</si>
  <si>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</si>
  <si>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</si>
  <si>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</si>
  <si>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</si>
  <si>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</si>
  <si>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</si>
  <si>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</si>
  <si>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</si>
  <si>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</si>
  <si>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</si>
  <si>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</si>
  <si>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</si>
  <si>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</si>
  <si>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</si>
  <si>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</si>
  <si>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</si>
  <si>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</si>
  <si>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</si>
  <si>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</si>
  <si>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</si>
  <si>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</si>
  <si>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</si>
  <si>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</si>
  <si>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</si>
  <si>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</si>
  <si>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</si>
  <si>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</si>
  <si>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</si>
  <si>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</si>
  <si>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</si>
  <si>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</si>
  <si>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</si>
  <si>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</si>
  <si>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</si>
  <si>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</si>
  <si>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</si>
  <si>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</si>
  <si>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</si>
  <si>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</si>
  <si>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</si>
  <si>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</si>
  <si>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</si>
  <si>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</si>
  <si>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</si>
  <si>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</si>
  <si>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</si>
  <si>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</si>
  <si>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</si>
  <si>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</si>
  <si>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</si>
  <si>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</si>
  <si>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</si>
  <si>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</si>
  <si>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</si>
  <si>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</si>
  <si>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</si>
  <si>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</si>
  <si>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</si>
  <si>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</si>
  <si>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</si>
  <si>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</si>
  <si>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</si>
  <si>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</si>
  <si>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</si>
  <si>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</si>
  <si>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</si>
  <si>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</si>
  <si>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</si>
  <si>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</si>
  <si>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</si>
  <si>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</si>
  <si>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</si>
  <si>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</si>
  <si>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</si>
  <si>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</si>
  <si>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</si>
  <si>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</si>
  <si>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</si>
  <si>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</si>
  <si>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</si>
  <si>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</si>
  <si>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</si>
  <si>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</si>
  <si>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</si>
  <si>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</si>
  <si>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</si>
  <si>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$75k</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</si>
  <si>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</si>
  <si>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</si>
  <si>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</si>
  <si>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</si>
  <si>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</si>
  <si>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</si>
  <si>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</si>
  <si>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</si>
  <si>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</si>
  <si>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</si>
  <si>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</si>
  <si>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</si>
  <si>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</si>
  <si>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</si>
  <si>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</si>
  <si>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</si>
  <si>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</si>
  <si>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</si>
  <si>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</si>
  <si>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</si>
  <si>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</si>
  <si>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</si>
  <si>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</si>
  <si>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</si>
  <si>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</si>
  <si>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</si>
  <si>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</si>
  <si>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</si>
  <si>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</si>
  <si>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</si>
  <si>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</si>
  <si>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</si>
  <si>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</si>
  <si>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</si>
  <si>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</si>
  <si>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</si>
  <si>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</si>
  <si>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</si>
  <si>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</si>
  <si>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</si>
  <si>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</si>
  <si>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</si>
  <si>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</si>
  <si>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</si>
  <si>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</si>
  <si>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</si>
  <si>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</si>
  <si>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</si>
  <si>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</si>
  <si>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</si>
  <si>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</si>
  <si>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</si>
  <si>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</si>
  <si>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</si>
  <si>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</si>
  <si>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</si>
  <si>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</si>
  <si>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</si>
  <si>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</si>
  <si>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</si>
  <si>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</si>
  <si>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</si>
  <si>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</si>
  <si>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</si>
  <si>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</si>
  <si>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</si>
  <si>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</si>
  <si>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</si>
  <si>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</si>
  <si>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</si>
  <si>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</si>
  <si>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</si>
  <si>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</si>
  <si>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</si>
  <si>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</si>
  <si>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</si>
  <si>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</si>
  <si>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</si>
  <si>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</si>
  <si>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</si>
  <si>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</si>
  <si>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</si>
  <si>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</si>
  <si>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</si>
  <si>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</si>
  <si>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</si>
  <si>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</si>
  <si>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</si>
  <si>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</si>
  <si>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</si>
  <si>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</si>
  <si>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</si>
  <si>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</si>
  <si>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</si>
  <si>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</si>
  <si>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</si>
  <si>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</si>
  <si>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</si>
  <si>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</si>
  <si>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</si>
  <si>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</si>
  <si>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</si>
  <si>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</si>
  <si>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</si>
  <si>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</si>
  <si>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</si>
  <si>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</si>
  <si>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</si>
  <si>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</si>
  <si>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</si>
  <si>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</si>
  <si>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</si>
  <si>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</si>
  <si>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</si>
  <si>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</si>
  <si>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</si>
  <si>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</si>
  <si>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</si>
  <si>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</si>
  <si>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</si>
  <si>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</si>
  <si>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</si>
  <si>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</si>
  <si>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</si>
  <si>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</si>
  <si>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</si>
  <si>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</si>
  <si>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</si>
  <si>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</si>
  <si>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</si>
  <si>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</si>
  <si>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</si>
  <si>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</si>
  <si>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</si>
  <si>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</si>
  <si>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</si>
  <si>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</si>
  <si>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</si>
  <si>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</si>
  <si>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</si>
  <si>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</si>
  <si>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</si>
  <si>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</si>
  <si>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</si>
  <si>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</si>
  <si>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</si>
  <si>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</si>
  <si>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</si>
  <si>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</si>
  <si>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</si>
  <si>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</si>
  <si>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</si>
  <si>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</si>
  <si>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</si>
  <si>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</si>
  <si>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</si>
  <si>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</si>
  <si>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</si>
  <si>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</si>
  <si>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</si>
  <si>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</si>
  <si>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</si>
  <si>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</si>
  <si>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</si>
  <si>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</si>
  <si>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</si>
  <si>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</si>
  <si>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</si>
  <si>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</si>
  <si>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</si>
  <si>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</si>
  <si>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</si>
  <si>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</si>
  <si>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</si>
  <si>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</si>
  <si>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</si>
  <si>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</si>
  <si>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</si>
  <si>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</si>
  <si>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</si>
  <si>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</si>
  <si>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</si>
  <si>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</si>
  <si>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</si>
  <si>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</si>
  <si>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</si>
  <si>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</si>
  <si>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</si>
  <si>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</si>
  <si>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</si>
  <si>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</si>
  <si>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</si>
  <si>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</si>
  <si>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</si>
  <si>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</si>
  <si>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</si>
  <si>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</si>
  <si>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</si>
  <si>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</si>
  <si>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</si>
  <si>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</si>
  <si>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</si>
  <si>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</si>
  <si>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</si>
  <si>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</si>
  <si>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</si>
  <si>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</si>
  <si>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</si>
  <si>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</si>
  <si>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</si>
  <si>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</si>
  <si>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</si>
  <si>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</si>
  <si>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</si>
  <si>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</si>
  <si>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</si>
  <si>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</si>
  <si>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</si>
  <si>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</si>
  <si>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</si>
  <si>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</si>
  <si>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</si>
  <si>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</si>
  <si>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</si>
  <si>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</si>
  <si>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</si>
  <si>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</si>
  <si>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</si>
  <si>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</si>
  <si>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</si>
  <si>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</si>
  <si>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</si>
  <si>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</si>
  <si>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</si>
  <si>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</si>
  <si>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</si>
  <si>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</si>
  <si>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</si>
  <si>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</si>
  <si>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</si>
  <si>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</si>
  <si>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</si>
  <si>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</si>
  <si>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</si>
  <si>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</si>
  <si>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</si>
  <si>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</si>
  <si>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</si>
  <si>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</si>
  <si>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</si>
  <si>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</si>
  <si>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</si>
  <si>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</si>
  <si>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</si>
  <si>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</si>
  <si>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</si>
  <si>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</si>
  <si>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</si>
  <si>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</si>
  <si>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</si>
  <si>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</si>
  <si>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</si>
  <si>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</si>
  <si>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</si>
  <si>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</si>
  <si>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</si>
  <si>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</si>
  <si>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</si>
  <si>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</si>
  <si>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</si>
  <si>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</si>
  <si>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</si>
  <si>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</si>
  <si>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</si>
  <si>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</si>
  <si>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</si>
  <si>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</si>
  <si>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</si>
  <si>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</si>
  <si>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</si>
  <si>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</si>
  <si>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</si>
  <si>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</si>
  <si>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</si>
  <si>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</si>
  <si>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</si>
  <si>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</si>
  <si>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</si>
  <si>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</si>
  <si>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</si>
  <si>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</si>
  <si>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</si>
  <si>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</si>
  <si>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</si>
  <si>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</si>
  <si>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</si>
  <si>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</si>
  <si>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</si>
  <si>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</si>
  <si>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</si>
  <si>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</si>
  <si>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</si>
  <si>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</si>
  <si>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</si>
  <si>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</si>
  <si>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</si>
  <si>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</si>
  <si>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</si>
  <si>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</si>
  <si>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</si>
  <si>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</si>
  <si>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</si>
  <si>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</si>
  <si>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</si>
  <si>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</si>
  <si>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</si>
  <si>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</si>
  <si>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</si>
  <si>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</si>
  <si>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</si>
  <si>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</si>
  <si>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</si>
  <si>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</si>
  <si>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</si>
  <si>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</si>
  <si>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</si>
  <si>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</si>
  <si>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</si>
  <si>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</si>
  <si>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</si>
  <si>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</si>
  <si>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</si>
  <si>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</si>
  <si>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</si>
  <si>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</si>
  <si>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</si>
  <si>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</si>
  <si>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</si>
  <si>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</si>
  <si>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</si>
  <si>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</si>
  <si>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</si>
  <si>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</si>
  <si>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</si>
  <si>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</si>
  <si>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</si>
  <si>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</si>
  <si>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</si>
  <si>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</si>
  <si>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</si>
  <si>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</si>
  <si>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</si>
  <si>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</si>
  <si>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</si>
  <si>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</si>
  <si>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</si>
  <si>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</si>
  <si>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</si>
  <si>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</si>
  <si>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</si>
  <si>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</si>
  <si>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</si>
  <si>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</si>
  <si>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</si>
  <si>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</si>
  <si>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</si>
  <si>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</si>
  <si>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</si>
  <si>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</si>
  <si>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</si>
  <si>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</si>
  <si>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</si>
  <si>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</si>
  <si>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</si>
  <si>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</si>
  <si>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</si>
  <si>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</si>
  <si>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</si>
  <si>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</si>
  <si>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</si>
  <si>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</si>
  <si>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</si>
  <si>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</si>
  <si>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</si>
  <si>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</si>
  <si>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</si>
  <si>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</si>
  <si>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</si>
  <si>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</si>
  <si>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</si>
  <si>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</si>
  <si>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</si>
  <si>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</si>
  <si>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report; PDF - newspaper</t>
  </si>
  <si>
    <t>1000000ha</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</si>
  <si>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</si>
  <si>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</si>
  <si>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</si>
  <si>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</si>
  <si>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</si>
  <si>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</si>
  <si>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</si>
  <si>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</si>
  <si>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</si>
  <si>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</si>
  <si>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</si>
  <si>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</si>
  <si>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</si>
  <si>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</si>
  <si>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</si>
  <si>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</si>
  <si>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</si>
  <si>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</si>
  <si>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</si>
  <si>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</si>
  <si>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</si>
  <si>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</si>
  <si>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</si>
  <si>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</si>
  <si>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</si>
  <si>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</si>
  <si>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</si>
  <si>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</si>
  <si>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</si>
  <si>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</si>
  <si>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</si>
  <si>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</si>
  <si>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</si>
  <si>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</si>
  <si>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</si>
  <si>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</si>
  <si>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</si>
  <si>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</si>
  <si>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</si>
  <si>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</si>
  <si>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</si>
  <si>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</si>
  <si>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</si>
  <si>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</si>
  <si>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</si>
  <si>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</si>
  <si>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</si>
  <si>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</si>
  <si>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</si>
  <si>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</si>
  <si>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</si>
  <si>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</si>
  <si>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</si>
  <si>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</si>
  <si>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</si>
  <si>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</si>
  <si>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</si>
  <si>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</si>
  <si>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</si>
  <si>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</si>
  <si>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</si>
  <si>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</si>
  <si>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</si>
  <si>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</si>
  <si>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</si>
  <si>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</si>
  <si>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</si>
  <si>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</si>
  <si>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</si>
  <si>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</si>
  <si>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</si>
  <si>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</si>
  <si>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</si>
  <si>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</si>
  <si>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</si>
  <si>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</si>
  <si>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</si>
  <si>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</si>
  <si>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</si>
  <si>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</si>
  <si>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</si>
  <si>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</si>
  <si>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</si>
  <si>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</si>
  <si>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</si>
  <si>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</si>
  <si>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</si>
  <si>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</si>
  <si>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</si>
  <si>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</si>
  <si>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</si>
  <si>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</si>
  <si>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</si>
  <si>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</si>
  <si>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</si>
  <si>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</si>
  <si>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</si>
  <si>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</si>
  <si>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</si>
  <si>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</si>
  <si>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</si>
  <si>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</si>
  <si>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</si>
  <si>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</si>
  <si>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</si>
  <si>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</si>
  <si>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</si>
  <si>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References</t>
  </si>
  <si>
    <t>Column1</t>
  </si>
  <si>
    <t>Column2</t>
  </si>
  <si>
    <t>Column3</t>
  </si>
  <si>
    <t>Column4</t>
  </si>
  <si>
    <t>Column5</t>
  </si>
  <si>
    <t>Column6</t>
  </si>
  <si>
    <t>Column7</t>
  </si>
  <si>
    <t>Column8</t>
  </si>
  <si>
    <t>Column9</t>
  </si>
  <si>
    <t>Column10</t>
  </si>
  <si>
    <t>Column11</t>
  </si>
  <si>
    <t>Column12</t>
  </si>
  <si>
    <t>Column13</t>
  </si>
  <si>
    <t>Column14</t>
  </si>
  <si>
    <t>Column15</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</si>
  <si>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</si>
  <si>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</si>
  <si>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</si>
  <si>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</si>
  <si>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</si>
  <si>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</si>
  <si>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</si>
  <si>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</si>
  <si>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</si>
  <si>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</si>
  <si>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</si>
  <si>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</si>
  <si>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</si>
  <si>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</si>
  <si>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</si>
  <si>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</si>
  <si>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</si>
  <si>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</si>
  <si>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</si>
  <si>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</si>
  <si>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</si>
  <si>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</si>
  <si>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</si>
  <si>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</si>
  <si>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</si>
  <si>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</si>
  <si>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</si>
  <si>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</si>
  <si>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</si>
  <si>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</si>
  <si>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</si>
  <si>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</si>
  <si>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</si>
  <si>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</si>
  <si>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</si>
  <si>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</si>
  <si>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</si>
  <si>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</si>
  <si>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</si>
  <si>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</si>
  <si>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</si>
  <si>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</si>
  <si>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</si>
  <si>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</si>
  <si>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</si>
  <si>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</si>
  <si>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</si>
  <si>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</si>
  <si>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</si>
  <si>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</si>
  <si>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</si>
  <si>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</si>
  <si>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</si>
  <si>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</si>
  <si>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</si>
  <si>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</si>
  <si>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</si>
  <si>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</si>
  <si>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</si>
  <si>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</si>
  <si>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$500 mil</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</si>
  <si>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</si>
  <si>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</si>
  <si>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</si>
  <si>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</si>
  <si>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</si>
  <si>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</si>
  <si>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</si>
  <si>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</si>
  <si>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</si>
  <si>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</si>
  <si>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Between $7.5 and $21 mil (GNDR report)</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</si>
  <si>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</si>
  <si>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</si>
  <si>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</si>
  <si>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</si>
  <si>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</si>
  <si>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</si>
  <si>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</si>
  <si>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</si>
  <si>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</si>
  <si>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</si>
  <si>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</si>
  <si>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</si>
  <si>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60000Ha</t>
  </si>
  <si>
    <t>11000: 7800 sheep, 3119 cattle, 184 other</t>
  </si>
  <si>
    <t>1500 km fencing; 4435km roads; 4 bridges</t>
  </si>
  <si>
    <t>19 bridges</t>
  </si>
  <si>
    <t>wiki; ICA; http://www.theage.com.au/issues/bushfires/; PDF impact on streamflow; Bibliography (list of all references); Gangemi et al., RMIT report (hard copy)</t>
  </si>
  <si>
    <t>350000+Ha; 10000km fencing</t>
  </si>
  <si>
    <t>Minor</t>
  </si>
  <si>
    <t>Severe</t>
  </si>
  <si>
    <t>3200 properties</t>
  </si>
  <si>
    <t>500 vehicles</t>
  </si>
  <si>
    <t>7 timber mills</t>
  </si>
  <si>
    <t>2 hotels</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</si>
  <si>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</si>
  <si>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</si>
  <si>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</si>
  <si>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</si>
  <si>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</si>
  <si>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</si>
  <si>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ICA; wiki; PDF - newspaper;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</si>
  <si>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</si>
  <si>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</si>
  <si>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</si>
  <si>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</si>
  <si>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</si>
  <si>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</si>
  <si>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</si>
  <si>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</si>
  <si>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</si>
  <si>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</si>
  <si>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</si>
  <si>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</si>
  <si>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</si>
  <si>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</si>
  <si>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</si>
  <si>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</si>
  <si>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</si>
  <si>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</si>
  <si>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</si>
  <si>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</si>
  <si>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</si>
  <si>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</si>
  <si>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</si>
  <si>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</si>
  <si>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</si>
  <si>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</si>
  <si>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</si>
  <si>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</si>
  <si>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</si>
  <si>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</si>
  <si>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</si>
  <si>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</si>
  <si>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</si>
  <si>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</si>
  <si>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</si>
  <si>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</si>
  <si>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</si>
  <si>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</si>
  <si>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</si>
  <si>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</si>
  <si>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</si>
  <si>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</si>
  <si>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</si>
  <si>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</si>
  <si>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</si>
  <si>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</si>
  <si>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</si>
  <si>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</si>
  <si>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</si>
  <si>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77000: 500 horses; 1350 cattle; 60000 sheep; 24000 chickens; 600 pigs</t>
  </si>
  <si>
    <t>Public vehicle Damaged2</t>
  </si>
  <si>
    <t>Public vehicle Destroyed3</t>
  </si>
  <si>
    <t>Private vehicle Damaged4</t>
  </si>
  <si>
    <t>Private vehicle Destroyed5</t>
  </si>
  <si>
    <t>265000Ha</t>
  </si>
  <si>
    <t>80 bridges; 1000's powerpoles</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</si>
  <si>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</si>
  <si>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</si>
  <si>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Sugar mills</t>
  </si>
  <si>
    <t>$US400mil</t>
  </si>
  <si>
    <t>Severe erosion</t>
  </si>
  <si>
    <t>deaths only, no cost</t>
  </si>
  <si>
    <t>Lake Eyre</t>
  </si>
  <si>
    <t>Ingham; Ipswitch; Brisbane; Numinbah Valley; Gold Coast; Moreton; Gympie</t>
  </si>
  <si>
    <t>$7.5m bridges and roads</t>
  </si>
  <si>
    <t>Sugar cane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</si>
  <si>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</si>
  <si>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</si>
  <si>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</si>
  <si>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</si>
  <si>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</si>
  <si>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</si>
  <si>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</si>
  <si>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</si>
  <si>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10 aircraft $75k</t>
  </si>
  <si>
    <t>Railway; water main; roads</t>
  </si>
  <si>
    <t>Meckering; York; Northam; Perth</t>
  </si>
  <si>
    <t>1 bridge</t>
  </si>
  <si>
    <t>1 bridge; 2 major HWY</t>
  </si>
  <si>
    <t xml:space="preserve">Valley Heights; Warrimoo; Blaxland; Emu Plains; Woolongong; Castlereagh </t>
  </si>
  <si>
    <t>9300Ha bush</t>
  </si>
  <si>
    <t>EM-Track[14]; http://warangers.asn.au/rangers/fire-control/; Linacre and Hobbs (1977) *collect*;EM-DAT [12]; PDF - bushfire history [14]; http://www.rfs.nsw.gov.au/dsp_content.cfm?cat_id=1180 ; http://www.winmaleerfs.com.au/WinmaleeRFB_history.html</t>
  </si>
  <si>
    <t>Blue Mountains; Illawarra</t>
  </si>
  <si>
    <t>12 bridges</t>
  </si>
  <si>
    <t>250000Ha</t>
  </si>
  <si>
    <t>1,500,000Ha</t>
  </si>
  <si>
    <t>Lara; Daylesford; Dulgana; Yea; Darraweit; Kangaroo Flat; Korongvale</t>
  </si>
  <si>
    <t>Whitsundays; Airlie Beach; Hayman; Daydream; Long; South Molle; Hook Islands; Cannonvale; Proserpine; Calen; Shute Harbour; Bowen; Mackay</t>
  </si>
  <si>
    <t>Deloraine</t>
  </si>
  <si>
    <t>Latrobe Region</t>
  </si>
  <si>
    <t>3 bridges</t>
  </si>
  <si>
    <t>2 bridges</t>
  </si>
  <si>
    <t>South Coast QLD</t>
  </si>
  <si>
    <t>Dora; Redcliffe</t>
  </si>
  <si>
    <t>powerlines</t>
  </si>
  <si>
    <t>1 apartment building; 75 homes</t>
  </si>
  <si>
    <t>Cyclone Althea and floods</t>
  </si>
  <si>
    <t>The army was flown in to clean up; $16200+$7000 Govnt assist; $200000 donation; $25k for Townsville; Individual grants $1k-$4k</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</si>
  <si>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</si>
  <si>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</si>
  <si>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</si>
  <si>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</si>
  <si>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</si>
  <si>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</si>
  <si>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</si>
  <si>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</si>
  <si>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</si>
  <si>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</si>
  <si>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</si>
  <si>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150 cars - $750000</t>
  </si>
  <si>
    <t>Port Headland</t>
  </si>
  <si>
    <t>PDF - BoM; http://www.bom.gov.au/cyclone/history/kerry73.shtml; 2 other cyclones?</t>
  </si>
  <si>
    <t>Picton Earthquake</t>
  </si>
  <si>
    <t>EM-Track; EM-DAT; ICA; Everingham, 1968 *requested 29-06*; Book; http://www.australiangeographic.com.au/journal/australias-worst-earthquakes-top-10-most-devastating.htm; Peele 1988</t>
  </si>
  <si>
    <t>Cooktown; Carins; Townsville</t>
  </si>
  <si>
    <t>Flood from Cyclone Madge, Leah, Bella</t>
  </si>
  <si>
    <t>EM-Track; EM-DAT; ICA; http://www.bom.gov.au/qld/flood/fld_history/floodsum_1970.shtml; Peele 1988 - Look up cyclones</t>
  </si>
  <si>
    <t>Adelaide; Melbourne</t>
  </si>
  <si>
    <t>8000Acres</t>
  </si>
  <si>
    <t xml:space="preserve">Kerang; Shepparton; Broken Creek; Wodonga; Benjeroop; </t>
  </si>
  <si>
    <t>$75k roads</t>
  </si>
  <si>
    <t>Queensland;New South Wales;South Australia;Victoria</t>
  </si>
  <si>
    <t>20 boats</t>
  </si>
  <si>
    <t>25 boats</t>
  </si>
  <si>
    <t>25 aircraft</t>
  </si>
  <si>
    <t>31 aircraft</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</si>
  <si>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</si>
  <si>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</si>
  <si>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</si>
  <si>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$5mil coastal</t>
  </si>
  <si>
    <t>1 boat</t>
  </si>
  <si>
    <t>Carnavon; Geraldton; Carnamah; Ballidu; Hamelin Pool; Mingenew; Northampton</t>
  </si>
  <si>
    <t>Oliver (1979); http://www.bom.gov.au/cyclone/history/peter.shtml; http://www.bom.gov.au/cyclone/history/gretel.shtml</t>
  </si>
  <si>
    <t xml:space="preserve">Tulley; Cooktown; Cairns; Atherton; Herberton; </t>
  </si>
  <si>
    <t>$1mil boats</t>
  </si>
  <si>
    <t>$150k</t>
  </si>
  <si>
    <t>Mackay; Airlie Beach; Ayr; St. Lawrence; Brampton Island</t>
  </si>
  <si>
    <t>N WA</t>
  </si>
  <si>
    <t>1 port shutdown</t>
  </si>
  <si>
    <t>Sunshine; Gold Coast; Brisbane; Jindalee</t>
  </si>
  <si>
    <t>Sale</t>
  </si>
  <si>
    <t>EM-DAT; newspaper; Bradbury (1978); Historical flood report; prime minister statement</t>
  </si>
  <si>
    <t>2 caravan parks</t>
  </si>
  <si>
    <t>2 roads; Railway crossing;</t>
  </si>
  <si>
    <t>6 bridges</t>
  </si>
  <si>
    <t>1000 vollies; $3.5 mil state govnt</t>
  </si>
  <si>
    <t>$3mil state govmt</t>
  </si>
  <si>
    <t>74 caravans</t>
  </si>
  <si>
    <t>56 houses; 94 flats; 4 unit blocks</t>
  </si>
  <si>
    <t>3 bridge</t>
  </si>
  <si>
    <t>ICA; EM-DAT; http://hardenup.org/be-aware/weather-events/events/1990-1999/flood-(1996-05-06b).aspx; Moss (1998); BoM reports; EM-Track</t>
  </si>
  <si>
    <t>Warwick; Dalby; Maryborough; Gold Coast; Cambooya; Killarney; Laidley; Logan City</t>
  </si>
  <si>
    <t>$50mil</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</si>
  <si>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</si>
  <si>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</si>
  <si>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</si>
  <si>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117000000Ha</t>
  </si>
  <si>
    <t>3755000Ha</t>
  </si>
  <si>
    <t>5400km fencing</t>
  </si>
  <si>
    <t>10170km fencing</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</si>
  <si>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</si>
  <si>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17500 personnel</t>
  </si>
  <si>
    <t>418000Ha</t>
  </si>
  <si>
    <t>EM-Track [75]; em-dat; ICA; Valent (1984) [72]; McKay 1983; Berz, 1988; ABS yearbook 2004</t>
  </si>
  <si>
    <t>Mt. Kosciuszko</t>
  </si>
  <si>
    <t>Sydney, Illawarra Mid-north Coast and South Coast</t>
  </si>
  <si>
    <t>60 boats</t>
  </si>
  <si>
    <t>Sydney; Wollongong</t>
  </si>
  <si>
    <t>EM-DAT; wiki; EM-Track; HardenUp report; http://www.bom.gov.au/info/cyclone/steve/steve_impacts.shtml; Broom et al., 2000; http://forum.weatherzone.com.au/ubbthreads.php?ubb=showflat&amp;Number=838767; PDF - newspaper</t>
  </si>
  <si>
    <t>3mil Ha</t>
  </si>
  <si>
    <t>23 boats</t>
  </si>
  <si>
    <t>1 bridge; 2 roads</t>
  </si>
  <si>
    <t>Cairns; Mareeba</t>
  </si>
  <si>
    <t xml:space="preserve">ICA; http://en.wikipedia.org/wiki/Cyclone_Sam - 167; EM-DAT </t>
  </si>
  <si>
    <t>Port Headland; Bidyadanga</t>
  </si>
  <si>
    <t xml:space="preserve">Townsville; Bambaroo; Crystal Creek; </t>
  </si>
  <si>
    <t>Broome; Derby; Port Headland; Fitzroy Crossing; Kununurra; Cape Villaret</t>
  </si>
  <si>
    <t>$1mil racecourse damage plus large economic impact of cancelling large racing event</t>
  </si>
  <si>
    <t>4 boats</t>
  </si>
  <si>
    <t>5 boats</t>
  </si>
  <si>
    <t>200 powerpoles; $1.3mil jetties</t>
  </si>
  <si>
    <t>1 tourist resort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</si>
  <si>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</si>
  <si>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</si>
  <si>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</si>
  <si>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</si>
  <si>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</si>
  <si>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</si>
  <si>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</si>
  <si>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</si>
  <si>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</si>
  <si>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</si>
  <si>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50000: 95 cattle, 6500 sheep</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</si>
  <si>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</si>
  <si>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</si>
  <si>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</si>
  <si>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</si>
  <si>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</si>
  <si>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$2.25mil hospital; $1mil civic centre</t>
  </si>
  <si>
    <t>$1.5mil roads, bridges</t>
  </si>
  <si>
    <t>wiki; EM-DAT; EM-Track; PDF newspaper; ICA; Peele 1988; http://www.bom.gov.au/cyclone/history/wa/joan.shtml</t>
  </si>
  <si>
    <t>Echuca; Wangaratta; One Mile Creek; Shepparton; Melbourne; Wodonga; Seymore; Myrtleford; Keilor</t>
  </si>
  <si>
    <t>385Ha</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</si>
  <si>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</si>
  <si>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</si>
  <si>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</si>
  <si>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</si>
  <si>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</si>
  <si>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</si>
  <si>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</si>
  <si>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</si>
  <si>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</si>
  <si>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</si>
  <si>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</si>
  <si>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</si>
  <si>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</si>
  <si>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</si>
  <si>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</si>
  <si>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</si>
  <si>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</si>
  <si>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</si>
  <si>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</si>
  <si>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</si>
  <si>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</si>
  <si>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</si>
  <si>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</si>
  <si>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</si>
  <si>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</si>
  <si>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</si>
  <si>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</si>
  <si>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</si>
  <si>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</si>
  <si>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</si>
  <si>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</si>
  <si>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</si>
  <si>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</si>
  <si>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</si>
  <si>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</si>
  <si>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</si>
  <si>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</si>
  <si>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</si>
  <si>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</si>
  <si>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</si>
  <si>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</si>
  <si>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</si>
  <si>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PDF - newspaper; http://en.wikipedia.org/wiki/Lachlan_River#cite_note-11</t>
  </si>
  <si>
    <t>500 sheep</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</si>
  <si>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</si>
  <si>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</si>
  <si>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</si>
  <si>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</si>
  <si>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</si>
  <si>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</si>
  <si>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</si>
  <si>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</si>
  <si>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</si>
  <si>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</si>
  <si>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</si>
  <si>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</si>
  <si>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</si>
  <si>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</si>
  <si>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</si>
  <si>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NT</t>
  </si>
  <si>
    <t>QLD</t>
  </si>
  <si>
    <t>NO</t>
  </si>
  <si>
    <t>S QLD</t>
  </si>
  <si>
    <t xml:space="preserve">Ingham </t>
  </si>
  <si>
    <t>JH</t>
  </si>
  <si>
    <t>TAS</t>
  </si>
  <si>
    <t>NSW</t>
  </si>
  <si>
    <t>ACT</t>
  </si>
  <si>
    <t>VIC</t>
  </si>
  <si>
    <t>HW</t>
  </si>
  <si>
    <t>WA</t>
  </si>
  <si>
    <t>SA</t>
  </si>
  <si>
    <t>INS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</si>
</sst>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u/>
      <sz val="11"/>
      <color theme="11"/>
      <name val="Calibri"/>
      <family val="2"/>
      <scheme val="minor"/>
    </font>
    <font>
      <sz val="9"/>
      <color indexed="81"/>
      <name val="Calibri"/>
      <family val="2"/>
    </font>
    <font>
      <b/>
      <sz val="9"/>
      <color indexed="8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auto="1"/>
      </bottom>
      <diagonal/>
    </border>
    <border>
      <left/>
      <right/>
      <top style="medium">
        <color theme="1"/>
      </top>
      <bottom style="medium">
        <color auto="1"/>
      </bottom>
      <diagonal/>
    </border>
    <border>
      <left/>
      <right/>
      <top/>
      <bottom style="medium">
        <color auto="1"/>
      </bottom>
      <diagonal/>
    </border>
    <border>
      <left/>
      <right/>
      <top style="medium">
        <color auto="1"/>
      </top>
      <bottom style="medium">
        <color auto="1"/>
      </bottom>
      <diagonal/>
    </border>
    <border>
      <left/>
      <right/>
      <top/>
      <bottom style="medium">
        <color theme="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4">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1" fontId="0" fillId="0" borderId="0" xfId="44" applyNumberFormat="1" applyFont="1"/>
    <xf numFmtId="14" fontId="0" fillId="0" borderId="0" xfId="0" applyNumberFormat="1"/>
    <xf numFmtId="0" fontId="0" fillId="0" borderId="0" xfId="0" applyBorder="1"/>
    <xf numFmtId="0" fontId="15" fillId="0" borderId="0" xfId="16"/>
    <xf numFmtId="6" fontId="0" fillId="0" borderId="0" xfId="0" applyNumberFormat="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65" fontId="0" fillId="0" borderId="0" xfId="43" applyNumberFormat="1" applyFont="1"/>
    <xf numFmtId="14" fontId="0" fillId="0" borderId="0" xfId="0" applyNumberFormat="1" applyFill="1"/>
    <xf numFmtId="16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0" fillId="0" borderId="7" xfId="0"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6" fontId="0" fillId="0" borderId="0" xfId="0" applyNumberFormat="1" applyFill="1"/>
    <xf numFmtId="0" fontId="0" fillId="0" borderId="0" xfId="0" applyFill="1" applyAlignment="1">
      <alignment horizontal="right"/>
    </xf>
    <xf numFmtId="0" fontId="17" fillId="17" borderId="0" xfId="26"/>
    <xf numFmtId="14" fontId="17" fillId="17" borderId="0" xfId="26" applyNumberFormat="1"/>
    <xf numFmtId="164" fontId="17" fillId="17" borderId="0" xfId="26" applyNumberFormat="1"/>
    <xf numFmtId="0" fontId="22" fillId="0" borderId="0" xfId="16" applyFont="1"/>
    <xf numFmtId="0" fontId="22" fillId="0" borderId="0" xfId="0" applyFont="1" applyFill="1"/>
    <xf numFmtId="14" fontId="22" fillId="0" borderId="0" xfId="0" applyNumberFormat="1" applyFont="1" applyFill="1"/>
    <xf numFmtId="164" fontId="22" fillId="0" borderId="0" xfId="0" applyNumberFormat="1" applyFont="1" applyFill="1"/>
    <xf numFmtId="0"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164" fontId="13" fillId="7" borderId="0" xfId="13" applyNumberFormat="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164" fontId="0" fillId="37" borderId="0" xfId="0" applyNumberFormat="1" applyFill="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164" fontId="0" fillId="37" borderId="0" xfId="43" applyNumberFormat="1" applyFont="1" applyFill="1"/>
    <xf numFmtId="164" fontId="0" fillId="0" borderId="7" xfId="0" applyNumberFormat="1" applyFill="1" applyBorder="1"/>
    <xf numFmtId="164" fontId="0" fillId="0" borderId="0" xfId="0" applyNumberFormat="1" applyBorder="1"/>
    <xf numFmtId="0" fontId="13" fillId="0" borderId="0" xfId="13" applyFill="1" applyBorder="1"/>
    <xf numFmtId="0" fontId="18" fillId="0" borderId="0" xfId="42" applyFill="1"/>
    <xf numFmtId="1" fontId="0" fillId="0" borderId="0" xfId="0" applyNumberFormat="1"/>
    <xf numFmtId="1" fontId="0" fillId="0" borderId="0" xfId="0" applyNumberFormat="1" applyFill="1"/>
    <xf numFmtId="1" fontId="22" fillId="0" borderId="0" xfId="0" applyNumberFormat="1" applyFont="1" applyFill="1"/>
    <xf numFmtId="1" fontId="0" fillId="37" borderId="0" xfId="0" applyNumberFormat="1" applyFill="1"/>
    <xf numFmtId="2" fontId="0" fillId="0" borderId="0" xfId="0" applyNumberFormat="1"/>
    <xf numFmtId="2" fontId="0" fillId="0" borderId="0" xfId="0" applyNumberFormat="1" applyFill="1"/>
    <xf numFmtId="2" fontId="22" fillId="0" borderId="0" xfId="0" applyNumberFormat="1" applyFont="1" applyFill="1"/>
    <xf numFmtId="2" fontId="0" fillId="37" borderId="0" xfId="0" applyNumberFormat="1" applyFill="1"/>
    <xf numFmtId="2" fontId="0" fillId="0" borderId="0" xfId="44" applyNumberFormat="1" applyFont="1"/>
    <xf numFmtId="0" fontId="0" fillId="0" borderId="0" xfId="0" applyAlignment="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Followed Hyperlink" xfId="45" builtinId="9" hidden="1"/>
    <cellStyle name="Followed Hyperlink" xfId="4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4" formatCode="&quot;$&quot;#,##0"/>
    </dxf>
    <dxf>
      <numFmt numFmtId="0" formatCode="General"/>
    </dxf>
    <dxf>
      <numFmt numFmtId="0" formatCode="General"/>
    </dxf>
    <dxf>
      <numFmt numFmtId="0" formatCode="General"/>
    </dxf>
    <dxf>
      <numFmt numFmtId="1" formatCode="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CO319" totalsRowShown="0">
  <autoFilter ref="A1:CO319"/>
  <sortState ref="A2:CP319">
    <sortCondition ref="I1:I319"/>
  </sortState>
  <tableColumns count="93">
    <tableColumn id="1" name="id"/>
    <tableColumn id="72" name="More info?"/>
    <tableColumn id="3" name="resourceType"/>
    <tableColumn id="4" name="title"/>
    <tableColumn id="5" name="description"/>
    <tableColumn id="6" name="startDate" dataDxfId="25"/>
    <tableColumn id="7" name="endDate" dataDxfId="24"/>
    <tableColumn id="10" name="Month"/>
    <tableColumn id="11" name="Year" dataDxfId="23"/>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22">
      <calculatedColumnFormula>Table4[[#This Row],[Report]]*$P$322+Table4[[#This Row],[Journals]]*$Q$322+Table4[[#This Row],[Databases]]*$R$322+Table4[[#This Row],[Websites]]*$S$322+Table4[[#This Row],[Newspaper]]*$T$322</calculatedColumnFormula>
    </tableColumn>
    <tableColumn id="92" name="Column16" dataDxfId="21">
      <calculatedColumnFormula>SUM(Table4[[#This Row],[Report]:[Websites]])</calculatedColumnFormula>
    </tableColumn>
    <tableColumn id="2" name="Missing data" dataDxfId="20">
      <calculatedColumnFormula>IF(Table4[[#This Row],[Insured Cost]]="",1,IF(Table4[[#This Row],[Reported cost]]="",2,""))</calculatedColumnFormula>
    </tableColumn>
    <tableColumn id="17" name="Evacuated"/>
    <tableColumn id="18" name="Affected"/>
    <tableColumn id="19" name="Homeless"/>
    <tableColumn id="20" name="Injuries"/>
    <tableColumn id="86" name="Minor"/>
    <tableColumn id="85" name="Severe"/>
    <tableColumn id="21" name="Deaths"/>
    <tableColumn id="22" name="Insured Cost"/>
    <tableColumn id="23" name="Reported cost" dataDxfId="19"/>
    <tableColumn id="25" name="Calls to SES" dataDxfId="18"/>
    <tableColumn id="68" name="Estimated clean-up costs"/>
    <tableColumn id="73" name="Public Infrastructure Damaged"/>
    <tableColumn id="78" name="Public Infrastructure Destroyed"/>
    <tableColumn id="74" name="Private infrastructure Damaged"/>
    <tableColumn id="79" name="Private infrastructure Destroyed"/>
    <tableColumn id="88" name="Public vehicle Damaged2"/>
    <tableColumn id="89" name="Public vehicle Destroyed3"/>
    <tableColumn id="90" name="Private vehicle Damaged4"/>
    <tableColumn id="91" name="Private vehicle Destroyed5"/>
    <tableColumn id="75" name="Commercial buildings damaged"/>
    <tableColumn id="80" name="Commercial buildings destroyed"/>
    <tableColumn id="76" name="Private buildings damaged" dataDxfId="1"/>
    <tableColumn id="81" name="Private buildings destroyed" dataDxfId="0"/>
    <tableColumn id="77" name="Public building damaged"/>
    <tableColumn id="82" name="Public building destroyed"/>
    <tableColumn id="83" name="Public land"/>
    <tableColumn id="84" name="Private land"/>
    <tableColumn id="42" name="Crop(s) destroyed"/>
    <tableColumn id="43" name="Livestock destroyed"/>
    <tableColumn id="46" name="Environmental"/>
    <tableColumn id="26" name="Train(s) damaged"/>
    <tableColumn id="27" name="Train(s) destroyed"/>
    <tableColumn id="28" name="Home(s) damaged"/>
    <tableColumn id="29" name="Home(s) destroyed"/>
    <tableColumn id="30" name="Building(s) damaged"/>
    <tableColumn id="31" name="Building(s) destroyed"/>
    <tableColumn id="32" name="Bridge(s) damaged"/>
    <tableColumn id="33" name="Bridge(s) destroyed"/>
    <tableColumn id="34" name="Aircraft damaged"/>
    <tableColumn id="35" name="Aircraft destroyed"/>
    <tableColumn id="36" name="Motor Vehicle(s) damaged"/>
    <tableColumn id="37" name="Motor Vehicle(s) destroyed"/>
    <tableColumn id="38" name="Water vessel(s) damaged"/>
    <tableColumn id="39" name="Water vessel(s) destroyed"/>
    <tableColumn id="40" name="Business(es) damaged"/>
    <tableColumn id="41" name="Business(es) destroyed"/>
    <tableColumn id="44" name="Roads"/>
    <tableColumn id="45" name="Ports"/>
    <tableColumn id="47" name="Male death"/>
    <tableColumn id="48" name="Female death"/>
    <tableColumn id="49" name="Children"/>
    <tableColumn id="50" name="Adults"/>
    <tableColumn id="51" name="Elderly"/>
    <tableColumn id="52" name="url"/>
    <tableColumn id="8" name="References" dataDxfId="17">
      <calculatedColumnFormula>IFERROR(LEFT(Table4[[#This Row],[reference/s]],SEARCH(";",Table4[[#This Row],[reference/s]])-1),"")</calculatedColumnFormula>
    </tableColumn>
    <tableColumn id="24" name="Column1" dataDxfId="16">
      <calculatedColumnFormula>IFERROR(MID(Table4[[#This Row],[reference/s]],SEARCH(";",Table4[[#This Row],[reference/s]])+2,SEARCH(";",Table4[[#This Row],[reference/s]],SEARCH(";",Table4[[#This Row],[reference/s]])+1)-SEARCH(";",Table4[[#This Row],[reference/s]])-2),"")</calculatedColumnFormula>
    </tableColumn>
    <tableColumn id="55" name="Column2" dataDxfId="15">
      <calculatedColumnFormula>IFERROR(SEARCH(";",Table4[[#This Row],[reference/s]]),"")</calculatedColumnFormula>
    </tableColumn>
    <tableColumn id="58" name="Column3" dataDxfId="14">
      <calculatedColumnFormula>IFERROR(SEARCH(";",Table4[[#This Row],[reference/s]],Table4[[#This Row],[Column2]]+1),"")</calculatedColumnFormula>
    </tableColumn>
    <tableColumn id="59" name="Column4" dataDxfId="13">
      <calculatedColumnFormula>IFERROR(SEARCH(";",Table4[[#This Row],[reference/s]],Table4[[#This Row],[Column3]]+1),"")</calculatedColumnFormula>
    </tableColumn>
    <tableColumn id="60" name="Column5" dataDxfId="12">
      <calculatedColumnFormula>IFERROR(SEARCH(";",Table4[[#This Row],[reference/s]],Table4[[#This Row],[Column4]]+1),"")</calculatedColumnFormula>
    </tableColumn>
    <tableColumn id="61" name="Column6" dataDxfId="11">
      <calculatedColumnFormula>IFERROR(SEARCH(";",Table4[[#This Row],[reference/s]],Table4[[#This Row],[Column5]]+1),"")</calculatedColumnFormula>
    </tableColumn>
    <tableColumn id="62" name="Column7" dataDxfId="10">
      <calculatedColumnFormula>IFERROR(SEARCH(";",Table4[[#This Row],[reference/s]],Table4[[#This Row],[Column6]]+1),"")</calculatedColumnFormula>
    </tableColumn>
    <tableColumn id="63" name="Column8" dataDxfId="9">
      <calculatedColumnFormula>IFERROR(SEARCH(";",Table4[[#This Row],[reference/s]],Table4[[#This Row],[Column7]]+1),"")</calculatedColumnFormula>
    </tableColumn>
    <tableColumn id="64" name="Column9" dataDxfId="8">
      <calculatedColumnFormula>IFERROR(SEARCH(";",Table4[[#This Row],[reference/s]],Table4[[#This Row],[Column8]]+1),"")</calculatedColumnFormula>
    </tableColumn>
    <tableColumn id="65" name="Column10" dataDxfId="7">
      <calculatedColumnFormula>IFERROR(SEARCH(";",Table4[[#This Row],[reference/s]],Table4[[#This Row],[Column9]]+1),"")</calculatedColumnFormula>
    </tableColumn>
    <tableColumn id="66" name="Column11" dataDxfId="6">
      <calculatedColumnFormula>IFERROR(SEARCH(";",Table4[[#This Row],[reference/s]],Table4[[#This Row],[Column10]]+1),"")</calculatedColumnFormula>
    </tableColumn>
    <tableColumn id="67" name="Column12" dataDxfId="5">
      <calculatedColumnFormula>IFERROR(SEARCH(";",Table4[[#This Row],[reference/s]],Table4[[#This Row],[Column11]]+1),"")</calculatedColumnFormula>
    </tableColumn>
    <tableColumn id="69" name="Column13" dataDxfId="4">
      <calculatedColumnFormula>IFERROR(MID(Table4[[#This Row],[reference/s]],Table4[[#This Row],[Column3]]+2,Table4[[#This Row],[Column4]]-Table4[[#This Row],[Column3]]-2),"")</calculatedColumnFormula>
    </tableColumn>
    <tableColumn id="70" name="Column14" dataDxfId="3">
      <calculatedColumnFormula>IFERROR(MID(Table4[[#This Row],[reference/s]],Table4[[#This Row],[Column4]]+2,Table4[[#This Row],[Column5]]-Table4[[#This Row],[Column4]]-2),"")</calculatedColumnFormula>
    </tableColumn>
    <tableColumn id="71" name="Column15" dataDxfId="2">
      <calculatedColumnFormula>IFERROR(MID(Table4[[#This Row],[reference/s]],Table4[[#This Row],[Column5]]+2,Table4[[#This Row],[Column6]]-Table4[[#This Row],[Column5]]-2),"")</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O327"/>
  <sheetViews>
    <sheetView tabSelected="1" topLeftCell="AO1" zoomScale="80" zoomScaleNormal="80" zoomScalePageLayoutView="80" workbookViewId="0">
      <selection activeCell="AX38" sqref="AX38"/>
    </sheetView>
  </sheetViews>
  <sheetFormatPr baseColWidth="10" defaultColWidth="8.83203125" defaultRowHeight="14" x14ac:dyDescent="0"/>
  <cols>
    <col min="3" max="3" width="15.1640625" customWidth="1"/>
    <col min="4" max="4" width="11.83203125" customWidth="1"/>
    <col min="5" max="5" width="21.5" customWidth="1"/>
    <col min="6" max="7" width="11.83203125" bestFit="1" customWidth="1"/>
    <col min="8" max="8" width="9.83203125" customWidth="1"/>
    <col min="11" max="11" width="12.33203125" customWidth="1"/>
    <col min="12" max="12" width="14" customWidth="1"/>
    <col min="13" max="14" width="13.33203125" customWidth="1"/>
    <col min="15" max="15" width="15.6640625" style="11" customWidth="1"/>
    <col min="16" max="16" width="4.83203125" customWidth="1"/>
    <col min="17" max="17" width="4.33203125" customWidth="1"/>
    <col min="18" max="18" width="4.5" customWidth="1"/>
    <col min="19" max="19" width="4.83203125" customWidth="1"/>
    <col min="20" max="20" width="4.6640625" customWidth="1"/>
    <col min="21" max="21" width="6.6640625" customWidth="1"/>
    <col min="22" max="22" width="4.83203125" customWidth="1"/>
    <col min="23" max="23" width="11" customWidth="1"/>
    <col min="24" max="24" width="11.5" customWidth="1"/>
    <col min="25" max="25" width="12" customWidth="1"/>
    <col min="26" max="28" width="10.83203125" customWidth="1"/>
    <col min="29" max="29" width="11.1640625" customWidth="1"/>
    <col min="30" max="30" width="18.33203125" bestFit="1" customWidth="1"/>
    <col min="31" max="31" width="15.83203125" style="2" customWidth="1"/>
    <col min="32" max="49" width="15.5" customWidth="1"/>
    <col min="50" max="50" width="22.83203125" customWidth="1"/>
    <col min="51" max="51" width="23.6640625" customWidth="1"/>
    <col min="52" max="52" width="13.83203125" customWidth="1"/>
    <col min="53" max="53" width="17.5" customWidth="1"/>
    <col min="54" max="54" width="13" customWidth="1"/>
    <col min="55" max="55" width="18.5" customWidth="1"/>
    <col min="56" max="57" width="19.33203125" customWidth="1"/>
    <col min="58" max="58" width="20.1640625" customWidth="1"/>
    <col min="59" max="59" width="21.33203125" customWidth="1"/>
    <col min="60" max="60" width="22.1640625" customWidth="1"/>
    <col min="61" max="61" width="19.6640625" customWidth="1"/>
    <col min="62" max="62" width="20.5" customWidth="1"/>
    <col min="63" max="63" width="18.33203125" customWidth="1"/>
    <col min="64" max="64" width="19.1640625" customWidth="1"/>
    <col min="65" max="65" width="26.5" customWidth="1"/>
    <col min="66" max="66" width="27.5" customWidth="1"/>
    <col min="67" max="67" width="25.5" customWidth="1"/>
    <col min="68" max="68" width="26.33203125" customWidth="1"/>
    <col min="72" max="72" width="10.6640625" customWidth="1"/>
    <col min="73" max="73" width="27.33203125" customWidth="1"/>
    <col min="74" max="74" width="13" customWidth="1"/>
    <col min="75" max="75" width="15.5" customWidth="1"/>
    <col min="76" max="76" width="13.1640625" customWidth="1"/>
    <col min="77" max="77" width="15.33203125" customWidth="1"/>
    <col min="78" max="78" width="10.6640625" customWidth="1"/>
    <col min="80" max="80" width="22.5" customWidth="1"/>
    <col min="81" max="81" width="21" customWidth="1"/>
  </cols>
  <sheetData>
    <row r="1" spans="1:93">
      <c r="A1" t="s">
        <v>0</v>
      </c>
      <c r="B1" t="s">
        <v>1575</v>
      </c>
      <c r="C1" t="s">
        <v>1</v>
      </c>
      <c r="D1" t="s">
        <v>2</v>
      </c>
      <c r="E1" t="s">
        <v>3</v>
      </c>
      <c r="F1" s="4" t="s">
        <v>4</v>
      </c>
      <c r="G1" s="4" t="s">
        <v>5</v>
      </c>
      <c r="H1" t="s">
        <v>700</v>
      </c>
      <c r="I1" t="s">
        <v>473</v>
      </c>
      <c r="J1" t="s">
        <v>1363</v>
      </c>
      <c r="K1" t="s">
        <v>760</v>
      </c>
      <c r="L1" t="s">
        <v>472</v>
      </c>
      <c r="M1" t="s">
        <v>871</v>
      </c>
      <c r="N1" t="s">
        <v>872</v>
      </c>
      <c r="O1" s="11" t="s">
        <v>873</v>
      </c>
      <c r="P1" t="s">
        <v>1088</v>
      </c>
      <c r="Q1" t="s">
        <v>1085</v>
      </c>
      <c r="R1" t="s">
        <v>1086</v>
      </c>
      <c r="S1" t="s">
        <v>1089</v>
      </c>
      <c r="T1" t="s">
        <v>1087</v>
      </c>
      <c r="U1" t="s">
        <v>1565</v>
      </c>
      <c r="V1" t="s">
        <v>1561</v>
      </c>
      <c r="W1" t="s">
        <v>1084</v>
      </c>
      <c r="X1" t="s">
        <v>6</v>
      </c>
      <c r="Y1" t="s">
        <v>600</v>
      </c>
      <c r="Z1" t="s">
        <v>7</v>
      </c>
      <c r="AA1" t="s">
        <v>8</v>
      </c>
      <c r="AB1" t="s">
        <v>1305</v>
      </c>
      <c r="AC1" t="s">
        <v>1306</v>
      </c>
      <c r="AD1" t="s">
        <v>9</v>
      </c>
      <c r="AE1" s="2" t="s">
        <v>10</v>
      </c>
      <c r="AF1" s="2" t="s">
        <v>474</v>
      </c>
      <c r="AG1" t="s">
        <v>681</v>
      </c>
      <c r="AH1" s="43" t="s">
        <v>1284</v>
      </c>
      <c r="AI1" s="42" t="s">
        <v>1287</v>
      </c>
      <c r="AJ1" s="42" t="s">
        <v>1288</v>
      </c>
      <c r="AK1" s="42" t="s">
        <v>1289</v>
      </c>
      <c r="AL1" s="42" t="s">
        <v>1290</v>
      </c>
      <c r="AM1" s="42" t="s">
        <v>1368</v>
      </c>
      <c r="AN1" s="42" t="s">
        <v>1369</v>
      </c>
      <c r="AO1" s="42" t="s">
        <v>1370</v>
      </c>
      <c r="AP1" s="42" t="s">
        <v>1371</v>
      </c>
      <c r="AQ1" s="42" t="s">
        <v>1291</v>
      </c>
      <c r="AR1" s="42" t="s">
        <v>1292</v>
      </c>
      <c r="AS1" s="42" t="s">
        <v>1293</v>
      </c>
      <c r="AT1" s="42" t="s">
        <v>1294</v>
      </c>
      <c r="AU1" s="42" t="s">
        <v>1295</v>
      </c>
      <c r="AV1" s="42" t="s">
        <v>1296</v>
      </c>
      <c r="AW1" s="42" t="s">
        <v>1297</v>
      </c>
      <c r="AX1" s="42" t="s">
        <v>1298</v>
      </c>
      <c r="AY1" s="42" t="s">
        <v>27</v>
      </c>
      <c r="AZ1" s="42" t="s">
        <v>28</v>
      </c>
      <c r="BA1" s="42" t="s">
        <v>685</v>
      </c>
      <c r="BB1" t="s">
        <v>11</v>
      </c>
      <c r="BC1" t="s">
        <v>12</v>
      </c>
      <c r="BD1" t="s">
        <v>13</v>
      </c>
      <c r="BE1" t="s">
        <v>14</v>
      </c>
      <c r="BF1" t="s">
        <v>15</v>
      </c>
      <c r="BG1" t="s">
        <v>16</v>
      </c>
      <c r="BH1" t="s">
        <v>17</v>
      </c>
      <c r="BI1" t="s">
        <v>18</v>
      </c>
      <c r="BJ1" t="s">
        <v>19</v>
      </c>
      <c r="BK1" t="s">
        <v>20</v>
      </c>
      <c r="BL1" t="s">
        <v>21</v>
      </c>
      <c r="BM1" t="s">
        <v>22</v>
      </c>
      <c r="BN1" t="s">
        <v>23</v>
      </c>
      <c r="BO1" t="s">
        <v>24</v>
      </c>
      <c r="BP1" t="s">
        <v>25</v>
      </c>
      <c r="BQ1" t="s">
        <v>26</v>
      </c>
      <c r="BR1" t="s">
        <v>683</v>
      </c>
      <c r="BS1" t="s">
        <v>682</v>
      </c>
      <c r="BT1" t="s">
        <v>779</v>
      </c>
      <c r="BU1" t="s">
        <v>780</v>
      </c>
      <c r="BV1" t="s">
        <v>831</v>
      </c>
      <c r="BW1" t="s">
        <v>832</v>
      </c>
      <c r="BX1" t="s">
        <v>833</v>
      </c>
      <c r="BY1" t="s">
        <v>29</v>
      </c>
      <c r="BZ1" t="s">
        <v>1199</v>
      </c>
      <c r="CA1" t="s">
        <v>1200</v>
      </c>
      <c r="CB1" t="s">
        <v>1201</v>
      </c>
      <c r="CC1" t="s">
        <v>1202</v>
      </c>
      <c r="CD1" t="s">
        <v>1203</v>
      </c>
      <c r="CE1" t="s">
        <v>1204</v>
      </c>
      <c r="CF1" t="s">
        <v>1205</v>
      </c>
      <c r="CG1" t="s">
        <v>1206</v>
      </c>
      <c r="CH1" t="s">
        <v>1207</v>
      </c>
      <c r="CI1" t="s">
        <v>1208</v>
      </c>
      <c r="CJ1" t="s">
        <v>1209</v>
      </c>
      <c r="CK1" t="s">
        <v>1210</v>
      </c>
      <c r="CL1" t="s">
        <v>1211</v>
      </c>
      <c r="CM1" t="s">
        <v>1212</v>
      </c>
      <c r="CN1" t="s">
        <v>1213</v>
      </c>
      <c r="CO1" t="s">
        <v>1214</v>
      </c>
    </row>
    <row r="2" spans="1:93">
      <c r="B2" t="s">
        <v>1579</v>
      </c>
      <c r="C2" t="s">
        <v>475</v>
      </c>
      <c r="D2" t="s">
        <v>653</v>
      </c>
      <c r="E2" t="s">
        <v>652</v>
      </c>
      <c r="F2" s="4">
        <v>24500</v>
      </c>
      <c r="G2" s="4">
        <v>24500</v>
      </c>
      <c r="H2" t="s">
        <v>661</v>
      </c>
      <c r="I2" s="74">
        <v>1967</v>
      </c>
      <c r="J2" s="1" t="s">
        <v>1365</v>
      </c>
      <c r="K2" t="s">
        <v>651</v>
      </c>
      <c r="L2" t="s">
        <v>91</v>
      </c>
      <c r="M2" t="s">
        <v>37</v>
      </c>
      <c r="N2" t="s">
        <v>50</v>
      </c>
      <c r="O2" s="11" t="s">
        <v>1374</v>
      </c>
      <c r="P2">
        <v>0</v>
      </c>
      <c r="Q2">
        <v>0</v>
      </c>
      <c r="R2">
        <v>0</v>
      </c>
      <c r="S2">
        <v>3</v>
      </c>
      <c r="T2">
        <v>5</v>
      </c>
      <c r="U2">
        <f>Table4[[#This Row],[Report]]*$P$322+Table4[[#This Row],[Journals]]*$Q$322+Table4[[#This Row],[Databases]]*$R$322+Table4[[#This Row],[Websites]]*$S$322+Table4[[#This Row],[Newspaper]]*$T$322</f>
        <v>35</v>
      </c>
      <c r="V2">
        <f>SUM(Table4[[#This Row],[Report]:[Websites]])</f>
        <v>3</v>
      </c>
      <c r="W2">
        <f>IF(Table4[[#This Row],[Insured Cost]]="",1,IF(Table4[[#This Row],[Reported cost]]="",2,""))</f>
        <v>1</v>
      </c>
      <c r="Y2">
        <v>3000</v>
      </c>
      <c r="Z2">
        <v>5</v>
      </c>
      <c r="AA2">
        <v>20</v>
      </c>
      <c r="AF2" s="2">
        <v>250000000</v>
      </c>
      <c r="AG2" s="78"/>
      <c r="AO2">
        <v>20</v>
      </c>
      <c r="AQ2">
        <v>1</v>
      </c>
      <c r="AS2" s="74">
        <v>3000</v>
      </c>
      <c r="AT2" s="74">
        <v>5</v>
      </c>
      <c r="AU2">
        <v>100</v>
      </c>
      <c r="BZ2" t="str">
        <f>IFERROR(LEFT(Table4[[#This Row],[reference/s]],SEARCH(";",Table4[[#This Row],[reference/s]])-1),"")</f>
        <v>PDF - newspaper</v>
      </c>
      <c r="CA2" t="str">
        <f>IFERROR(MID(Table4[[#This Row],[reference/s]],SEARCH(";",Table4[[#This Row],[reference/s]])+2,SEARCH(";",Table4[[#This Row],[reference/s]],SEARCH(";",Table4[[#This Row],[reference/s]])+1)-SEARCH(";",Table4[[#This Row],[reference/s]])-2),"")</f>
        <v>http://hardenup.org/be-aware/weather-events/events/1960-1969/cyclone-dinah-1967-01-30.aspx</v>
      </c>
      <c r="CB2">
        <f>IFERROR(SEARCH(";",Table4[[#This Row],[reference/s]]),"")</f>
        <v>16</v>
      </c>
      <c r="CC2" s="1">
        <f>IFERROR(SEARCH(";",Table4[[#This Row],[reference/s]],Table4[[#This Row],[Column2]]+1),"")</f>
        <v>108</v>
      </c>
      <c r="CD2" s="1">
        <f>IFERROR(SEARCH(";",Table4[[#This Row],[reference/s]],Table4[[#This Row],[Column3]]+1),"")</f>
        <v>197</v>
      </c>
      <c r="CE2" s="1" t="str">
        <f>IFERROR(SEARCH(";",Table4[[#This Row],[reference/s]],Table4[[#This Row],[Column4]]+1),"")</f>
        <v/>
      </c>
      <c r="CF2" s="1" t="str">
        <f>IFERROR(SEARCH(";",Table4[[#This Row],[reference/s]],Table4[[#This Row],[Column5]]+1),"")</f>
        <v/>
      </c>
      <c r="CG2" s="1" t="str">
        <f>IFERROR(SEARCH(";",Table4[[#This Row],[reference/s]],Table4[[#This Row],[Column6]]+1),"")</f>
        <v/>
      </c>
      <c r="CH2" s="1" t="str">
        <f>IFERROR(SEARCH(";",Table4[[#This Row],[reference/s]],Table4[[#This Row],[Column7]]+1),"")</f>
        <v/>
      </c>
      <c r="CI2" s="1" t="str">
        <f>IFERROR(SEARCH(";",Table4[[#This Row],[reference/s]],Table4[[#This Row],[Column8]]+1),"")</f>
        <v/>
      </c>
      <c r="CJ2" s="1" t="str">
        <f>IFERROR(SEARCH(";",Table4[[#This Row],[reference/s]],Table4[[#This Row],[Column9]]+1),"")</f>
        <v/>
      </c>
      <c r="CK2" s="1" t="str">
        <f>IFERROR(SEARCH(";",Table4[[#This Row],[reference/s]],Table4[[#This Row],[Column10]]+1),"")</f>
        <v/>
      </c>
      <c r="CL2" s="1" t="str">
        <f>IFERROR(SEARCH(";",Table4[[#This Row],[reference/s]],Table4[[#This Row],[Column11]]+1),"")</f>
        <v/>
      </c>
      <c r="CM2" s="1" t="str">
        <f>IFERROR(MID(Table4[[#This Row],[reference/s]],Table4[[#This Row],[Column3]]+2,Table4[[#This Row],[Column4]]-Table4[[#This Row],[Column3]]-2),"")</f>
        <v>http://forum.weatherzone.com.au/ubbthreads.php/topics/254893/Cyclone_Dinah_Details_1967</v>
      </c>
      <c r="CN2" s="1" t="str">
        <f>IFERROR(MID(Table4[[#This Row],[reference/s]],Table4[[#This Row],[Column4]]+2,Table4[[#This Row],[Column5]]-Table4[[#This Row],[Column4]]-2),"")</f>
        <v/>
      </c>
      <c r="CO2" s="1" t="str">
        <f>IFERROR(MID(Table4[[#This Row],[reference/s]],Table4[[#This Row],[Column5]]+2,Table4[[#This Row],[Column6]]-Table4[[#This Row],[Column5]]-2),"")</f>
        <v/>
      </c>
    </row>
    <row r="3" spans="1:93">
      <c r="B3" t="s">
        <v>1593</v>
      </c>
      <c r="C3" t="s">
        <v>606</v>
      </c>
      <c r="D3" t="s">
        <v>579</v>
      </c>
      <c r="E3" t="s">
        <v>691</v>
      </c>
      <c r="F3" s="4">
        <v>24508</v>
      </c>
      <c r="G3" s="4">
        <v>24539</v>
      </c>
      <c r="H3" t="s">
        <v>658</v>
      </c>
      <c r="I3" s="74">
        <v>1967</v>
      </c>
      <c r="J3" t="s">
        <v>1380</v>
      </c>
      <c r="K3" t="s">
        <v>880</v>
      </c>
      <c r="L3" t="s">
        <v>580</v>
      </c>
      <c r="M3" t="s">
        <v>163</v>
      </c>
      <c r="N3" t="s">
        <v>51</v>
      </c>
      <c r="O3" s="11" t="s">
        <v>879</v>
      </c>
      <c r="P3">
        <v>0</v>
      </c>
      <c r="Q3">
        <v>1</v>
      </c>
      <c r="R3">
        <v>0</v>
      </c>
      <c r="S3">
        <v>1</v>
      </c>
      <c r="T3">
        <v>0</v>
      </c>
      <c r="U3">
        <f>Table4[[#This Row],[Report]]*$P$322+Table4[[#This Row],[Journals]]*$Q$322+Table4[[#This Row],[Databases]]*$R$322+Table4[[#This Row],[Websites]]*$S$322+Table4[[#This Row],[Newspaper]]*$T$322</f>
        <v>40</v>
      </c>
      <c r="V3">
        <f>SUM(Table4[[#This Row],[Report]:[Websites]])</f>
        <v>2</v>
      </c>
      <c r="W3">
        <f>IF(Table4[[#This Row],[Insured Cost]]="",1,IF(Table4[[#This Row],[Reported cost]]="",2,""))</f>
        <v>1</v>
      </c>
      <c r="Y3">
        <v>280</v>
      </c>
      <c r="AF3" s="2">
        <v>2000000</v>
      </c>
      <c r="AG3" s="78"/>
      <c r="AJ3" t="s">
        <v>1396</v>
      </c>
      <c r="AS3" s="74"/>
      <c r="AT3" s="74"/>
      <c r="BZ3" t="str">
        <f>IFERROR(LEFT(Table4[[#This Row],[reference/s]],SEARCH(";",Table4[[#This Row],[reference/s]])-1),"")</f>
        <v>Wiki</v>
      </c>
      <c r="CA3" t="str">
        <f>IFERROR(MID(Table4[[#This Row],[reference/s]],SEARCH(";",Table4[[#This Row],[reference/s]])+2,SEARCH(";",Table4[[#This Row],[reference/s]],SEARCH(";",Table4[[#This Row],[reference/s]])+1)-SEARCH(";",Table4[[#This Row],[reference/s]])-2),"")</f>
        <v>PDF - newspaper</v>
      </c>
      <c r="CB3">
        <f>IFERROR(SEARCH(";",Table4[[#This Row],[reference/s]]),"")</f>
        <v>5</v>
      </c>
      <c r="CC3" s="1">
        <f>IFERROR(SEARCH(";",Table4[[#This Row],[reference/s]],Table4[[#This Row],[Column2]]+1),"")</f>
        <v>22</v>
      </c>
      <c r="CD3" s="1" t="str">
        <f>IFERROR(SEARCH(";",Table4[[#This Row],[reference/s]],Table4[[#This Row],[Column3]]+1),"")</f>
        <v/>
      </c>
      <c r="CE3" s="1" t="str">
        <f>IFERROR(SEARCH(";",Table4[[#This Row],[reference/s]],Table4[[#This Row],[Column4]]+1),"")</f>
        <v/>
      </c>
      <c r="CF3" s="1" t="str">
        <f>IFERROR(SEARCH(";",Table4[[#This Row],[reference/s]],Table4[[#This Row],[Column5]]+1),"")</f>
        <v/>
      </c>
      <c r="CG3" s="1" t="str">
        <f>IFERROR(SEARCH(";",Table4[[#This Row],[reference/s]],Table4[[#This Row],[Column6]]+1),"")</f>
        <v/>
      </c>
      <c r="CH3" s="1" t="str">
        <f>IFERROR(SEARCH(";",Table4[[#This Row],[reference/s]],Table4[[#This Row],[Column7]]+1),"")</f>
        <v/>
      </c>
      <c r="CI3" s="1" t="str">
        <f>IFERROR(SEARCH(";",Table4[[#This Row],[reference/s]],Table4[[#This Row],[Column8]]+1),"")</f>
        <v/>
      </c>
      <c r="CJ3" s="1" t="str">
        <f>IFERROR(SEARCH(";",Table4[[#This Row],[reference/s]],Table4[[#This Row],[Column9]]+1),"")</f>
        <v/>
      </c>
      <c r="CK3" s="1" t="str">
        <f>IFERROR(SEARCH(";",Table4[[#This Row],[reference/s]],Table4[[#This Row],[Column10]]+1),"")</f>
        <v/>
      </c>
      <c r="CL3" s="1" t="str">
        <f>IFERROR(SEARCH(";",Table4[[#This Row],[reference/s]],Table4[[#This Row],[Column11]]+1),"")</f>
        <v/>
      </c>
      <c r="CM3" s="1" t="str">
        <f>IFERROR(MID(Table4[[#This Row],[reference/s]],Table4[[#This Row],[Column3]]+2,Table4[[#This Row],[Column4]]-Table4[[#This Row],[Column3]]-2),"")</f>
        <v/>
      </c>
      <c r="CN3" s="1" t="str">
        <f>IFERROR(MID(Table4[[#This Row],[reference/s]],Table4[[#This Row],[Column4]]+2,Table4[[#This Row],[Column5]]-Table4[[#This Row],[Column4]]-2),"")</f>
        <v/>
      </c>
      <c r="CO3" s="1" t="str">
        <f>IFERROR(MID(Table4[[#This Row],[reference/s]],Table4[[#This Row],[Column5]]+2,Table4[[#This Row],[Column6]]-Table4[[#This Row],[Column5]]-2),"")</f>
        <v/>
      </c>
    </row>
    <row r="4" spans="1:93">
      <c r="B4" t="s">
        <v>1581</v>
      </c>
      <c r="C4" t="s">
        <v>475</v>
      </c>
      <c r="D4" t="s">
        <v>67</v>
      </c>
      <c r="E4" t="s">
        <v>881</v>
      </c>
      <c r="F4" s="4">
        <v>24564</v>
      </c>
      <c r="G4" s="4">
        <v>24566</v>
      </c>
      <c r="H4" t="s">
        <v>662</v>
      </c>
      <c r="I4" s="74">
        <v>1967</v>
      </c>
      <c r="J4" s="1" t="s">
        <v>1366</v>
      </c>
      <c r="K4" t="s">
        <v>1583</v>
      </c>
      <c r="L4" t="s">
        <v>50</v>
      </c>
      <c r="M4" t="s">
        <v>50</v>
      </c>
      <c r="O4" s="11" t="s">
        <v>1090</v>
      </c>
      <c r="P4">
        <v>1</v>
      </c>
      <c r="Q4">
        <v>0</v>
      </c>
      <c r="R4">
        <v>0</v>
      </c>
      <c r="S4">
        <v>0</v>
      </c>
      <c r="T4">
        <v>4</v>
      </c>
      <c r="U4">
        <f>Table4[[#This Row],[Report]]*$P$322+Table4[[#This Row],[Journals]]*$Q$322+Table4[[#This Row],[Databases]]*$R$322+Table4[[#This Row],[Websites]]*$S$322+Table4[[#This Row],[Newspaper]]*$T$322</f>
        <v>44</v>
      </c>
      <c r="V4">
        <f>SUM(Table4[[#This Row],[Report]:[Websites]])</f>
        <v>1</v>
      </c>
      <c r="W4">
        <f>IF(Table4[[#This Row],[Insured Cost]]="",1,IF(Table4[[#This Row],[Reported cost]]="",2,""))</f>
        <v>2</v>
      </c>
      <c r="X4" t="s">
        <v>739</v>
      </c>
      <c r="AD4">
        <v>6</v>
      </c>
      <c r="AE4" t="s">
        <v>1379</v>
      </c>
      <c r="AF4" s="8"/>
      <c r="AG4" s="78"/>
      <c r="AS4" s="74"/>
      <c r="AT4" s="74"/>
      <c r="BA4" t="s">
        <v>1378</v>
      </c>
      <c r="BZ4" t="str">
        <f>IFERROR(LEFT(Table4[[#This Row],[reference/s]],SEARCH(";",Table4[[#This Row],[reference/s]])-1),"")</f>
        <v>PDF - report</v>
      </c>
      <c r="CA4" t="str">
        <f>IFERROR(MID(Table4[[#This Row],[reference/s]],SEARCH(";",Table4[[#This Row],[reference/s]])+2,SEARCH(";",Table4[[#This Row],[reference/s]],SEARCH(";",Table4[[#This Row],[reference/s]])+1)-SEARCH(";",Table4[[#This Row],[reference/s]])-2),"")</f>
        <v/>
      </c>
      <c r="CB4">
        <f>IFERROR(SEARCH(";",Table4[[#This Row],[reference/s]]),"")</f>
        <v>13</v>
      </c>
      <c r="CC4" s="1" t="str">
        <f>IFERROR(SEARCH(";",Table4[[#This Row],[reference/s]],Table4[[#This Row],[Column2]]+1),"")</f>
        <v/>
      </c>
      <c r="CD4" s="1" t="str">
        <f>IFERROR(SEARCH(";",Table4[[#This Row],[reference/s]],Table4[[#This Row],[Column3]]+1),"")</f>
        <v/>
      </c>
      <c r="CE4" s="1" t="str">
        <f>IFERROR(SEARCH(";",Table4[[#This Row],[reference/s]],Table4[[#This Row],[Column4]]+1),"")</f>
        <v/>
      </c>
      <c r="CF4" s="1" t="str">
        <f>IFERROR(SEARCH(";",Table4[[#This Row],[reference/s]],Table4[[#This Row],[Column5]]+1),"")</f>
        <v/>
      </c>
      <c r="CG4" s="1" t="str">
        <f>IFERROR(SEARCH(";",Table4[[#This Row],[reference/s]],Table4[[#This Row],[Column6]]+1),"")</f>
        <v/>
      </c>
      <c r="CH4" s="1" t="str">
        <f>IFERROR(SEARCH(";",Table4[[#This Row],[reference/s]],Table4[[#This Row],[Column7]]+1),"")</f>
        <v/>
      </c>
      <c r="CI4" s="1" t="str">
        <f>IFERROR(SEARCH(";",Table4[[#This Row],[reference/s]],Table4[[#This Row],[Column8]]+1),"")</f>
        <v/>
      </c>
      <c r="CJ4" s="1" t="str">
        <f>IFERROR(SEARCH(";",Table4[[#This Row],[reference/s]],Table4[[#This Row],[Column9]]+1),"")</f>
        <v/>
      </c>
      <c r="CK4" s="1" t="str">
        <f>IFERROR(SEARCH(";",Table4[[#This Row],[reference/s]],Table4[[#This Row],[Column10]]+1),"")</f>
        <v/>
      </c>
      <c r="CL4" s="1" t="str">
        <f>IFERROR(SEARCH(";",Table4[[#This Row],[reference/s]],Table4[[#This Row],[Column11]]+1),"")</f>
        <v/>
      </c>
      <c r="CM4" s="1" t="str">
        <f>IFERROR(MID(Table4[[#This Row],[reference/s]],Table4[[#This Row],[Column3]]+2,Table4[[#This Row],[Column4]]-Table4[[#This Row],[Column3]]-2),"")</f>
        <v/>
      </c>
      <c r="CN4" s="1" t="str">
        <f>IFERROR(MID(Table4[[#This Row],[reference/s]],Table4[[#This Row],[Column4]]+2,Table4[[#This Row],[Column5]]-Table4[[#This Row],[Column4]]-2),"")</f>
        <v/>
      </c>
      <c r="CO4" s="1" t="str">
        <f>IFERROR(MID(Table4[[#This Row],[reference/s]],Table4[[#This Row],[Column5]]+2,Table4[[#This Row],[Column6]]-Table4[[#This Row],[Column5]]-2),"")</f>
        <v/>
      </c>
    </row>
    <row r="5" spans="1:93">
      <c r="B5" t="s">
        <v>1582</v>
      </c>
      <c r="C5" t="s">
        <v>642</v>
      </c>
      <c r="D5" t="s">
        <v>1390</v>
      </c>
      <c r="E5" t="s">
        <v>811</v>
      </c>
      <c r="F5" s="4">
        <v>24825</v>
      </c>
      <c r="G5" s="4">
        <v>24825</v>
      </c>
      <c r="H5" t="s">
        <v>660</v>
      </c>
      <c r="I5" s="74">
        <v>1967</v>
      </c>
      <c r="J5" t="s">
        <v>548</v>
      </c>
      <c r="K5" t="s">
        <v>548</v>
      </c>
      <c r="L5" t="s">
        <v>50</v>
      </c>
      <c r="M5" t="s">
        <v>50</v>
      </c>
      <c r="N5" t="s">
        <v>739</v>
      </c>
      <c r="O5" s="11" t="s">
        <v>1391</v>
      </c>
      <c r="P5">
        <v>0</v>
      </c>
      <c r="Q5">
        <v>1</v>
      </c>
      <c r="R5">
        <v>1</v>
      </c>
      <c r="S5">
        <v>1</v>
      </c>
      <c r="T5">
        <v>0</v>
      </c>
      <c r="U5">
        <f>Table4[[#This Row],[Report]]*$P$322+Table4[[#This Row],[Journals]]*$Q$322+Table4[[#This Row],[Databases]]*$R$322+Table4[[#This Row],[Websites]]*$S$322+Table4[[#This Row],[Newspaper]]*$T$322</f>
        <v>60</v>
      </c>
      <c r="V5">
        <f>SUM(Table4[[#This Row],[Report]:[Websites]])</f>
        <v>3</v>
      </c>
      <c r="W5" t="str">
        <f>IF(Table4[[#This Row],[Insured Cost]]="",1,IF(Table4[[#This Row],[Reported cost]]="",2,""))</f>
        <v/>
      </c>
      <c r="Y5">
        <v>120</v>
      </c>
      <c r="Z5">
        <v>20</v>
      </c>
      <c r="AA5">
        <v>5</v>
      </c>
      <c r="AB5">
        <v>4</v>
      </c>
      <c r="AC5">
        <v>1</v>
      </c>
      <c r="AE5" s="2">
        <v>5000000</v>
      </c>
      <c r="AF5" s="2">
        <v>36000000</v>
      </c>
      <c r="AG5" s="78"/>
      <c r="AK5" t="s">
        <v>1392</v>
      </c>
      <c r="AS5" s="74"/>
      <c r="AT5" s="74">
        <v>30</v>
      </c>
      <c r="BZ5" t="str">
        <f>IFERROR(LEFT(Table4[[#This Row],[reference/s]],SEARCH(";",Table4[[#This Row],[reference/s]])-1),"")</f>
        <v>ICA</v>
      </c>
      <c r="CA5" t="str">
        <f>IFERROR(MID(Table4[[#This Row],[reference/s]],SEARCH(";",Table4[[#This Row],[reference/s]])+2,SEARCH(";",Table4[[#This Row],[reference/s]],SEARCH(";",Table4[[#This Row],[reference/s]])+1)-SEARCH(";",Table4[[#This Row],[reference/s]])-2),"")</f>
        <v>wiki</v>
      </c>
      <c r="CB5">
        <f>IFERROR(SEARCH(";",Table4[[#This Row],[reference/s]]),"")</f>
        <v>4</v>
      </c>
      <c r="CC5" s="1">
        <f>IFERROR(SEARCH(";",Table4[[#This Row],[reference/s]],Table4[[#This Row],[Column2]]+1),"")</f>
        <v>10</v>
      </c>
      <c r="CD5" s="1">
        <f>IFERROR(SEARCH(";",Table4[[#This Row],[reference/s]],Table4[[#This Row],[Column3]]+1),"")</f>
        <v>39</v>
      </c>
      <c r="CE5" s="1">
        <f>IFERROR(SEARCH(";",Table4[[#This Row],[reference/s]],Table4[[#This Row],[Column4]]+1),"")</f>
        <v>52</v>
      </c>
      <c r="CF5" s="1" t="str">
        <f>IFERROR(SEARCH(";",Table4[[#This Row],[reference/s]],Table4[[#This Row],[Column5]]+1),"")</f>
        <v/>
      </c>
      <c r="CG5" s="1" t="str">
        <f>IFERROR(SEARCH(";",Table4[[#This Row],[reference/s]],Table4[[#This Row],[Column6]]+1),"")</f>
        <v/>
      </c>
      <c r="CH5" s="1" t="str">
        <f>IFERROR(SEARCH(";",Table4[[#This Row],[reference/s]],Table4[[#This Row],[Column7]]+1),"")</f>
        <v/>
      </c>
      <c r="CI5" s="1" t="str">
        <f>IFERROR(SEARCH(";",Table4[[#This Row],[reference/s]],Table4[[#This Row],[Column8]]+1),"")</f>
        <v/>
      </c>
      <c r="CJ5" s="1" t="str">
        <f>IFERROR(SEARCH(";",Table4[[#This Row],[reference/s]],Table4[[#This Row],[Column9]]+1),"")</f>
        <v/>
      </c>
      <c r="CK5" s="1" t="str">
        <f>IFERROR(SEARCH(";",Table4[[#This Row],[reference/s]],Table4[[#This Row],[Column10]]+1),"")</f>
        <v/>
      </c>
      <c r="CL5" s="1" t="str">
        <f>IFERROR(SEARCH(";",Table4[[#This Row],[reference/s]],Table4[[#This Row],[Column11]]+1),"")</f>
        <v/>
      </c>
      <c r="CM5" s="1" t="str">
        <f>IFERROR(MID(Table4[[#This Row],[reference/s]],Table4[[#This Row],[Column3]]+2,Table4[[#This Row],[Column4]]-Table4[[#This Row],[Column3]]-2),"")</f>
        <v>Callaghan and Butler (2011)</v>
      </c>
      <c r="CN5" s="1" t="str">
        <f>IFERROR(MID(Table4[[#This Row],[reference/s]],Table4[[#This Row],[Column4]]+2,Table4[[#This Row],[Column5]]-Table4[[#This Row],[Column4]]-2),"")</f>
        <v>Peele, 1988</v>
      </c>
      <c r="CO5" s="1" t="str">
        <f>IFERROR(MID(Table4[[#This Row],[reference/s]],Table4[[#This Row],[Column5]]+2,Table4[[#This Row],[Column6]]-Table4[[#This Row],[Column5]]-2),"")</f>
        <v/>
      </c>
    </row>
    <row r="6" spans="1:93">
      <c r="B6" t="s">
        <v>1582</v>
      </c>
      <c r="C6" t="s">
        <v>606</v>
      </c>
      <c r="D6" t="s">
        <v>606</v>
      </c>
      <c r="E6" t="s">
        <v>750</v>
      </c>
      <c r="F6" s="4">
        <v>24546</v>
      </c>
      <c r="G6" s="4">
        <v>24548</v>
      </c>
      <c r="H6" t="s">
        <v>658</v>
      </c>
      <c r="I6" s="74">
        <v>1967</v>
      </c>
      <c r="J6" t="s">
        <v>1381</v>
      </c>
      <c r="K6" t="s">
        <v>1584</v>
      </c>
      <c r="L6" t="s">
        <v>50</v>
      </c>
      <c r="M6" t="s">
        <v>50</v>
      </c>
      <c r="N6" t="s">
        <v>739</v>
      </c>
      <c r="O6" s="11" t="s">
        <v>1385</v>
      </c>
      <c r="P6">
        <v>2</v>
      </c>
      <c r="Q6">
        <v>0</v>
      </c>
      <c r="R6">
        <v>0</v>
      </c>
      <c r="S6">
        <v>0</v>
      </c>
      <c r="T6">
        <v>4</v>
      </c>
      <c r="U6">
        <f>Table4[[#This Row],[Report]]*$P$322+Table4[[#This Row],[Journals]]*$Q$322+Table4[[#This Row],[Databases]]*$R$322+Table4[[#This Row],[Websites]]*$S$322+Table4[[#This Row],[Newspaper]]*$T$322</f>
        <v>84</v>
      </c>
      <c r="V6">
        <f>SUM(Table4[[#This Row],[Report]:[Websites]])</f>
        <v>2</v>
      </c>
      <c r="W6" t="str">
        <f>IF(Table4[[#This Row],[Insured Cost]]="",1,IF(Table4[[#This Row],[Reported cost]]="",2,""))</f>
        <v/>
      </c>
      <c r="X6">
        <v>800</v>
      </c>
      <c r="Z6">
        <v>500</v>
      </c>
      <c r="AE6" s="2">
        <v>3000000</v>
      </c>
      <c r="AF6" s="2">
        <v>7500000</v>
      </c>
      <c r="AG6" s="78"/>
      <c r="AJ6" t="s">
        <v>1382</v>
      </c>
      <c r="AS6" s="74" t="s">
        <v>1384</v>
      </c>
      <c r="AT6" s="74"/>
      <c r="AY6" t="s">
        <v>1383</v>
      </c>
      <c r="AZ6">
        <v>5000</v>
      </c>
      <c r="BZ6" t="str">
        <f>IFERROR(LEFT(Table4[[#This Row],[reference/s]],SEARCH(";",Table4[[#This Row],[reference/s]])-1),"")</f>
        <v>PDF - report</v>
      </c>
      <c r="CA6" t="str">
        <f>IFERROR(MID(Table4[[#This Row],[reference/s]],SEARCH(";",Table4[[#This Row],[reference/s]])+2,SEARCH(";",Table4[[#This Row],[reference/s]],SEARCH(";",Table4[[#This Row],[reference/s]])+1)-SEARCH(";",Table4[[#This Row],[reference/s]])-2),"")</f>
        <v>newspaper article</v>
      </c>
      <c r="CB6">
        <f>IFERROR(SEARCH(";",Table4[[#This Row],[reference/s]]),"")</f>
        <v>13</v>
      </c>
      <c r="CC6" s="1">
        <f>IFERROR(SEARCH(";",Table4[[#This Row],[reference/s]],Table4[[#This Row],[Column2]]+1),"")</f>
        <v>32</v>
      </c>
      <c r="CD6" s="1">
        <f>IFERROR(SEARCH(";",Table4[[#This Row],[reference/s]],Table4[[#This Row],[Column3]]+1),"")</f>
        <v>51</v>
      </c>
      <c r="CE6" s="1" t="str">
        <f>IFERROR(SEARCH(";",Table4[[#This Row],[reference/s]],Table4[[#This Row],[Column4]]+1),"")</f>
        <v/>
      </c>
      <c r="CF6" s="1" t="str">
        <f>IFERROR(SEARCH(";",Table4[[#This Row],[reference/s]],Table4[[#This Row],[Column5]]+1),"")</f>
        <v/>
      </c>
      <c r="CG6" s="1" t="str">
        <f>IFERROR(SEARCH(";",Table4[[#This Row],[reference/s]],Table4[[#This Row],[Column6]]+1),"")</f>
        <v/>
      </c>
      <c r="CH6" s="1" t="str">
        <f>IFERROR(SEARCH(";",Table4[[#This Row],[reference/s]],Table4[[#This Row],[Column7]]+1),"")</f>
        <v/>
      </c>
      <c r="CI6" s="1" t="str">
        <f>IFERROR(SEARCH(";",Table4[[#This Row],[reference/s]],Table4[[#This Row],[Column8]]+1),"")</f>
        <v/>
      </c>
      <c r="CJ6" s="1" t="str">
        <f>IFERROR(SEARCH(";",Table4[[#This Row],[reference/s]],Table4[[#This Row],[Column9]]+1),"")</f>
        <v/>
      </c>
      <c r="CK6" s="1" t="str">
        <f>IFERROR(SEARCH(";",Table4[[#This Row],[reference/s]],Table4[[#This Row],[Column10]]+1),"")</f>
        <v/>
      </c>
      <c r="CL6" s="1" t="str">
        <f>IFERROR(SEARCH(";",Table4[[#This Row],[reference/s]],Table4[[#This Row],[Column11]]+1),"")</f>
        <v/>
      </c>
      <c r="CM6" s="1" t="str">
        <f>IFERROR(MID(Table4[[#This Row],[reference/s]],Table4[[#This Row],[Column3]]+2,Table4[[#This Row],[Column4]]-Table4[[#This Row],[Column3]]-2),"")</f>
        <v>QLD flood history</v>
      </c>
      <c r="CN6" s="1" t="str">
        <f>IFERROR(MID(Table4[[#This Row],[reference/s]],Table4[[#This Row],[Column4]]+2,Table4[[#This Row],[Column5]]-Table4[[#This Row],[Column4]]-2),"")</f>
        <v/>
      </c>
      <c r="CO6" s="1" t="str">
        <f>IFERROR(MID(Table4[[#This Row],[reference/s]],Table4[[#This Row],[Column5]]+2,Table4[[#This Row],[Column6]]-Table4[[#This Row],[Column5]]-2),"")</f>
        <v/>
      </c>
    </row>
    <row r="7" spans="1:93">
      <c r="A7">
        <v>154</v>
      </c>
      <c r="B7" t="s">
        <v>1582</v>
      </c>
      <c r="C7" t="s">
        <v>585</v>
      </c>
      <c r="D7" t="s">
        <v>128</v>
      </c>
      <c r="E7" t="s">
        <v>129</v>
      </c>
      <c r="F7" s="4">
        <v>24510</v>
      </c>
      <c r="G7" s="4">
        <v>24510</v>
      </c>
      <c r="H7" t="s">
        <v>661</v>
      </c>
      <c r="I7" s="74">
        <v>1967</v>
      </c>
      <c r="J7" t="s">
        <v>1364</v>
      </c>
      <c r="K7" t="s">
        <v>44</v>
      </c>
      <c r="L7" t="s">
        <v>44</v>
      </c>
      <c r="M7" t="s">
        <v>44</v>
      </c>
      <c r="N7" t="s">
        <v>739</v>
      </c>
      <c r="O7" s="11" t="s">
        <v>1312</v>
      </c>
      <c r="P7">
        <v>1</v>
      </c>
      <c r="Q7">
        <v>0</v>
      </c>
      <c r="R7">
        <v>2</v>
      </c>
      <c r="S7">
        <v>1</v>
      </c>
      <c r="T7">
        <v>0</v>
      </c>
      <c r="U7">
        <f>Table4[[#This Row],[Report]]*$P$322+Table4[[#This Row],[Journals]]*$Q$322+Table4[[#This Row],[Databases]]*$R$322+Table4[[#This Row],[Websites]]*$S$322+Table4[[#This Row],[Newspaper]]*$T$322</f>
        <v>90</v>
      </c>
      <c r="V7">
        <f>SUM(Table4[[#This Row],[Report]:[Websites]])</f>
        <v>4</v>
      </c>
      <c r="W7" t="str">
        <f>IF(Table4[[#This Row],[Insured Cost]]="",1,IF(Table4[[#This Row],[Reported cost]]="",2,""))</f>
        <v/>
      </c>
      <c r="Y7">
        <v>35000</v>
      </c>
      <c r="Z7">
        <v>7000</v>
      </c>
      <c r="AA7">
        <v>900</v>
      </c>
      <c r="AD7">
        <v>62</v>
      </c>
      <c r="AE7" s="2">
        <v>15000000</v>
      </c>
      <c r="AF7" s="2">
        <v>101000000</v>
      </c>
      <c r="AG7" s="78"/>
      <c r="AJ7" t="s">
        <v>1373</v>
      </c>
      <c r="AL7" t="s">
        <v>1476</v>
      </c>
      <c r="AP7">
        <v>1500</v>
      </c>
      <c r="AS7" s="74"/>
      <c r="AT7" s="74">
        <v>1293</v>
      </c>
      <c r="AV7">
        <v>128</v>
      </c>
      <c r="AX7" t="s">
        <v>1372</v>
      </c>
      <c r="AZ7" t="s">
        <v>1367</v>
      </c>
      <c r="BY7" t="s">
        <v>130</v>
      </c>
      <c r="BZ7" t="str">
        <f>IFERROR(LEFT(Table4[[#This Row],[reference/s]],SEARCH(";",Table4[[#This Row],[reference/s]])-1),"")</f>
        <v>EM-Track</v>
      </c>
      <c r="CA7" t="str">
        <f>IFERROR(MID(Table4[[#This Row],[reference/s]],SEARCH(";",Table4[[#This Row],[reference/s]])+2,SEARCH(";",Table4[[#This Row],[reference/s]],SEARCH(";",Table4[[#This Row],[reference/s]])+1)-SEARCH(";",Table4[[#This Row],[reference/s]])-2),"")</f>
        <v>EM-DAT</v>
      </c>
      <c r="CB7">
        <f>IFERROR(SEARCH(";",Table4[[#This Row],[reference/s]]),"")</f>
        <v>9</v>
      </c>
      <c r="CC7" s="1">
        <f>IFERROR(SEARCH(";",Table4[[#This Row],[reference/s]],Table4[[#This Row],[Column2]]+1),"")</f>
        <v>17</v>
      </c>
      <c r="CD7" s="1">
        <f>IFERROR(SEARCH(";",Table4[[#This Row],[reference/s]],Table4[[#This Row],[Column3]]+1),"")</f>
        <v>22</v>
      </c>
      <c r="CE7" s="1">
        <f>IFERROR(SEARCH(";",Table4[[#This Row],[reference/s]],Table4[[#This Row],[Column4]]+1),"")</f>
        <v>30</v>
      </c>
      <c r="CF7" s="1">
        <f>IFERROR(SEARCH(";",Table4[[#This Row],[reference/s]],Table4[[#This Row],[Column5]]+1),"")</f>
        <v>77</v>
      </c>
      <c r="CG7" s="1" t="str">
        <f>IFERROR(SEARCH(";",Table4[[#This Row],[reference/s]],Table4[[#This Row],[Column6]]+1),"")</f>
        <v/>
      </c>
      <c r="CH7" s="1" t="str">
        <f>IFERROR(SEARCH(";",Table4[[#This Row],[reference/s]],Table4[[#This Row],[Column7]]+1),"")</f>
        <v/>
      </c>
      <c r="CI7" s="1" t="str">
        <f>IFERROR(SEARCH(";",Table4[[#This Row],[reference/s]],Table4[[#This Row],[Column8]]+1),"")</f>
        <v/>
      </c>
      <c r="CJ7" s="1" t="str">
        <f>IFERROR(SEARCH(";",Table4[[#This Row],[reference/s]],Table4[[#This Row],[Column9]]+1),"")</f>
        <v/>
      </c>
      <c r="CK7" s="1" t="str">
        <f>IFERROR(SEARCH(";",Table4[[#This Row],[reference/s]],Table4[[#This Row],[Column10]]+1),"")</f>
        <v/>
      </c>
      <c r="CL7" s="1" t="str">
        <f>IFERROR(SEARCH(";",Table4[[#This Row],[reference/s]],Table4[[#This Row],[Column11]]+1),"")</f>
        <v/>
      </c>
      <c r="CM7" s="1" t="str">
        <f>IFERROR(MID(Table4[[#This Row],[reference/s]],Table4[[#This Row],[Column3]]+2,Table4[[#This Row],[Column4]]-Table4[[#This Row],[Column3]]-2),"")</f>
        <v>ICA</v>
      </c>
      <c r="CN7" s="1" t="str">
        <f>IFERROR(MID(Table4[[#This Row],[reference/s]],Table4[[#This Row],[Column4]]+2,Table4[[#This Row],[Column5]]-Table4[[#This Row],[Column4]]-2),"")</f>
        <v>Report</v>
      </c>
      <c r="CO7" s="1" t="str">
        <f>IFERROR(MID(Table4[[#This Row],[reference/s]],Table4[[#This Row],[Column5]]+2,Table4[[#This Row],[Column6]]-Table4[[#This Row],[Column5]]-2),"")</f>
        <v>http://home.iprimus.com.au/foo7/firestas.html</v>
      </c>
    </row>
    <row r="8" spans="1:93">
      <c r="B8" t="s">
        <v>1581</v>
      </c>
      <c r="C8" t="s">
        <v>642</v>
      </c>
      <c r="D8" t="s">
        <v>882</v>
      </c>
      <c r="F8" s="4">
        <v>25164</v>
      </c>
      <c r="G8" s="10">
        <v>25164</v>
      </c>
      <c r="H8" t="s">
        <v>659</v>
      </c>
      <c r="I8" s="74">
        <v>1968</v>
      </c>
      <c r="J8" t="s">
        <v>883</v>
      </c>
      <c r="K8" t="s">
        <v>883</v>
      </c>
      <c r="L8" t="s">
        <v>50</v>
      </c>
      <c r="M8" t="s">
        <v>50</v>
      </c>
      <c r="N8" t="s">
        <v>739</v>
      </c>
      <c r="O8" s="11" t="s">
        <v>1313</v>
      </c>
      <c r="P8">
        <v>1</v>
      </c>
      <c r="Q8">
        <v>0</v>
      </c>
      <c r="R8">
        <v>0</v>
      </c>
      <c r="S8">
        <v>0</v>
      </c>
      <c r="T8">
        <v>4</v>
      </c>
      <c r="U8">
        <f>Table4[[#This Row],[Report]]*$P$322+Table4[[#This Row],[Journals]]*$Q$322+Table4[[#This Row],[Databases]]*$R$322+Table4[[#This Row],[Websites]]*$S$322+Table4[[#This Row],[Newspaper]]*$T$322</f>
        <v>44</v>
      </c>
      <c r="V8">
        <f>SUM(Table4[[#This Row],[Report]:[Websites]])</f>
        <v>1</v>
      </c>
      <c r="W8">
        <f>IF(Table4[[#This Row],[Insured Cost]]="",1,IF(Table4[[#This Row],[Reported cost]]="",2,""))</f>
        <v>2</v>
      </c>
      <c r="Z8">
        <v>800</v>
      </c>
      <c r="AA8">
        <v>60</v>
      </c>
      <c r="AD8">
        <v>1</v>
      </c>
      <c r="AE8" s="2">
        <v>1000000</v>
      </c>
      <c r="AF8" s="2"/>
      <c r="AG8" s="78"/>
      <c r="AS8" s="74"/>
      <c r="AT8" s="74"/>
      <c r="AU8">
        <v>205</v>
      </c>
      <c r="AV8">
        <v>15</v>
      </c>
      <c r="BZ8" t="str">
        <f>IFERROR(LEFT(Table4[[#This Row],[reference/s]],SEARCH(";",Table4[[#This Row],[reference/s]])-1),"")</f>
        <v>Dexter (1969)</v>
      </c>
      <c r="CA8" t="str">
        <f>IFERROR(MID(Table4[[#This Row],[reference/s]],SEARCH(";",Table4[[#This Row],[reference/s]])+2,SEARCH(";",Table4[[#This Row],[reference/s]],SEARCH(";",Table4[[#This Row],[reference/s]])+1)-SEARCH(";",Table4[[#This Row],[reference/s]])-2),"")</f>
        <v>PDF - newspaper</v>
      </c>
      <c r="CB8">
        <f>IFERROR(SEARCH(";",Table4[[#This Row],[reference/s]]),"")</f>
        <v>14</v>
      </c>
      <c r="CC8" s="1">
        <f>IFERROR(SEARCH(";",Table4[[#This Row],[reference/s]],Table4[[#This Row],[Column2]]+1),"")</f>
        <v>31</v>
      </c>
      <c r="CD8" s="1">
        <f>IFERROR(SEARCH(";",Table4[[#This Row],[reference/s]],Table4[[#This Row],[Column3]]+1),"")</f>
        <v>43</v>
      </c>
      <c r="CE8" s="1" t="str">
        <f>IFERROR(SEARCH(";",Table4[[#This Row],[reference/s]],Table4[[#This Row],[Column4]]+1),"")</f>
        <v/>
      </c>
      <c r="CF8" s="1" t="str">
        <f>IFERROR(SEARCH(";",Table4[[#This Row],[reference/s]],Table4[[#This Row],[Column5]]+1),"")</f>
        <v/>
      </c>
      <c r="CG8" s="1" t="str">
        <f>IFERROR(SEARCH(";",Table4[[#This Row],[reference/s]],Table4[[#This Row],[Column6]]+1),"")</f>
        <v/>
      </c>
      <c r="CH8" s="1" t="str">
        <f>IFERROR(SEARCH(";",Table4[[#This Row],[reference/s]],Table4[[#This Row],[Column7]]+1),"")</f>
        <v/>
      </c>
      <c r="CI8" s="1" t="str">
        <f>IFERROR(SEARCH(";",Table4[[#This Row],[reference/s]],Table4[[#This Row],[Column8]]+1),"")</f>
        <v/>
      </c>
      <c r="CJ8" s="1" t="str">
        <f>IFERROR(SEARCH(";",Table4[[#This Row],[reference/s]],Table4[[#This Row],[Column9]]+1),"")</f>
        <v/>
      </c>
      <c r="CK8" s="1" t="str">
        <f>IFERROR(SEARCH(";",Table4[[#This Row],[reference/s]],Table4[[#This Row],[Column10]]+1),"")</f>
        <v/>
      </c>
      <c r="CL8" s="1" t="str">
        <f>IFERROR(SEARCH(";",Table4[[#This Row],[reference/s]],Table4[[#This Row],[Column11]]+1),"")</f>
        <v/>
      </c>
      <c r="CM8" s="1" t="str">
        <f>IFERROR(MID(Table4[[#This Row],[reference/s]],Table4[[#This Row],[Column3]]+2,Table4[[#This Row],[Column4]]-Table4[[#This Row],[Column3]]-2),"")</f>
        <v>BoM report</v>
      </c>
      <c r="CN8" s="1" t="str">
        <f>IFERROR(MID(Table4[[#This Row],[reference/s]],Table4[[#This Row],[Column4]]+2,Table4[[#This Row],[Column5]]-Table4[[#This Row],[Column4]]-2),"")</f>
        <v/>
      </c>
      <c r="CO8" s="1" t="str">
        <f>IFERROR(MID(Table4[[#This Row],[reference/s]],Table4[[#This Row],[Column5]]+2,Table4[[#This Row],[Column6]]-Table4[[#This Row],[Column5]]-2),"")</f>
        <v/>
      </c>
    </row>
    <row r="9" spans="1:93">
      <c r="A9">
        <v>355</v>
      </c>
      <c r="B9" t="s">
        <v>1582</v>
      </c>
      <c r="C9" t="s">
        <v>590</v>
      </c>
      <c r="D9" t="s">
        <v>248</v>
      </c>
      <c r="E9" t="s">
        <v>249</v>
      </c>
      <c r="F9" s="4">
        <v>25125</v>
      </c>
      <c r="G9" s="4">
        <v>25125</v>
      </c>
      <c r="H9" t="s">
        <v>663</v>
      </c>
      <c r="I9" s="74">
        <v>1968</v>
      </c>
      <c r="J9" t="s">
        <v>1394</v>
      </c>
      <c r="K9" t="s">
        <v>476</v>
      </c>
      <c r="L9" t="s">
        <v>33</v>
      </c>
      <c r="M9" t="s">
        <v>33</v>
      </c>
      <c r="N9" t="s">
        <v>739</v>
      </c>
      <c r="O9" s="11" t="s">
        <v>1431</v>
      </c>
      <c r="P9">
        <v>1</v>
      </c>
      <c r="Q9">
        <v>0</v>
      </c>
      <c r="R9">
        <v>0</v>
      </c>
      <c r="S9">
        <v>1</v>
      </c>
      <c r="T9">
        <v>0</v>
      </c>
      <c r="U9">
        <f>Table4[[#This Row],[Report]]*$P$322+Table4[[#This Row],[Journals]]*$Q$322+Table4[[#This Row],[Databases]]*$R$322+Table4[[#This Row],[Websites]]*$S$322+Table4[[#This Row],[Newspaper]]*$T$322</f>
        <v>50</v>
      </c>
      <c r="V9">
        <f>SUM(Table4[[#This Row],[Report]:[Websites]])</f>
        <v>2</v>
      </c>
      <c r="W9" t="str">
        <f>IF(Table4[[#This Row],[Insured Cost]]="",1,IF(Table4[[#This Row],[Reported cost]]="",2,""))</f>
        <v/>
      </c>
      <c r="Y9">
        <v>35000</v>
      </c>
      <c r="Z9">
        <v>400</v>
      </c>
      <c r="AA9">
        <v>21</v>
      </c>
      <c r="AE9" s="2">
        <v>1500000</v>
      </c>
      <c r="AF9" s="2">
        <v>12000000</v>
      </c>
      <c r="AG9" s="78"/>
      <c r="AJ9" t="s">
        <v>1393</v>
      </c>
      <c r="AR9">
        <v>9</v>
      </c>
      <c r="AS9" s="74">
        <v>50</v>
      </c>
      <c r="AT9" s="74">
        <v>51</v>
      </c>
      <c r="AV9">
        <v>15</v>
      </c>
      <c r="BY9" t="s">
        <v>250</v>
      </c>
      <c r="BZ9" t="str">
        <f>IFERROR(LEFT(Table4[[#This Row],[reference/s]],SEARCH(";",Table4[[#This Row],[reference/s]])-1),"")</f>
        <v>EM-Track</v>
      </c>
      <c r="CA9" t="str">
        <f>IFERROR(MID(Table4[[#This Row],[reference/s]],SEARCH(";",Table4[[#This Row],[reference/s]])+2,SEARCH(";",Table4[[#This Row],[reference/s]],SEARCH(";",Table4[[#This Row],[reference/s]])+1)-SEARCH(";",Table4[[#This Row],[reference/s]])-2),"")</f>
        <v>EM-DAT</v>
      </c>
      <c r="CB9">
        <f>IFERROR(SEARCH(";",Table4[[#This Row],[reference/s]]),"")</f>
        <v>9</v>
      </c>
      <c r="CC9" s="1">
        <f>IFERROR(SEARCH(";",Table4[[#This Row],[reference/s]],Table4[[#This Row],[Column2]]+1),"")</f>
        <v>17</v>
      </c>
      <c r="CD9" s="1">
        <f>IFERROR(SEARCH(";",Table4[[#This Row],[reference/s]],Table4[[#This Row],[Column3]]+1),"")</f>
        <v>22</v>
      </c>
      <c r="CE9" s="1">
        <f>IFERROR(SEARCH(";",Table4[[#This Row],[reference/s]],Table4[[#This Row],[Column4]]+1),"")</f>
        <v>58</v>
      </c>
      <c r="CF9" s="1">
        <f>IFERROR(SEARCH(";",Table4[[#This Row],[reference/s]],Table4[[#This Row],[Column5]]+1),"")</f>
        <v>64</v>
      </c>
      <c r="CG9" s="1">
        <f>IFERROR(SEARCH(";",Table4[[#This Row],[reference/s]],Table4[[#This Row],[Column6]]+1),"")</f>
        <v>169</v>
      </c>
      <c r="CH9" s="1" t="str">
        <f>IFERROR(SEARCH(";",Table4[[#This Row],[reference/s]],Table4[[#This Row],[Column7]]+1),"")</f>
        <v/>
      </c>
      <c r="CI9" s="1" t="str">
        <f>IFERROR(SEARCH(";",Table4[[#This Row],[reference/s]],Table4[[#This Row],[Column8]]+1),"")</f>
        <v/>
      </c>
      <c r="CJ9" s="1" t="str">
        <f>IFERROR(SEARCH(";",Table4[[#This Row],[reference/s]],Table4[[#This Row],[Column9]]+1),"")</f>
        <v/>
      </c>
      <c r="CK9" s="1" t="str">
        <f>IFERROR(SEARCH(";",Table4[[#This Row],[reference/s]],Table4[[#This Row],[Column10]]+1),"")</f>
        <v/>
      </c>
      <c r="CL9" s="1" t="str">
        <f>IFERROR(SEARCH(";",Table4[[#This Row],[reference/s]],Table4[[#This Row],[Column11]]+1),"")</f>
        <v/>
      </c>
      <c r="CM9" s="1" t="str">
        <f>IFERROR(MID(Table4[[#This Row],[reference/s]],Table4[[#This Row],[Column3]]+2,Table4[[#This Row],[Column4]]-Table4[[#This Row],[Column3]]-2),"")</f>
        <v>ICA</v>
      </c>
      <c r="CN9" s="1" t="str">
        <f>IFERROR(MID(Table4[[#This Row],[reference/s]],Table4[[#This Row],[Column4]]+2,Table4[[#This Row],[Column5]]-Table4[[#This Row],[Column4]]-2),"")</f>
        <v>Everingham, 1968 *requested 29-06*</v>
      </c>
      <c r="CO9" s="1" t="str">
        <f>IFERROR(MID(Table4[[#This Row],[reference/s]],Table4[[#This Row],[Column5]]+2,Table4[[#This Row],[Column6]]-Table4[[#This Row],[Column5]]-2),"")</f>
        <v>Book</v>
      </c>
    </row>
    <row r="10" spans="1:93" s="6" customFormat="1">
      <c r="A10" s="6">
        <v>140</v>
      </c>
      <c r="B10" s="6" t="s">
        <v>1585</v>
      </c>
      <c r="C10" s="6" t="s">
        <v>585</v>
      </c>
      <c r="D10" s="6" t="s">
        <v>123</v>
      </c>
      <c r="E10" s="6" t="s">
        <v>124</v>
      </c>
      <c r="F10" s="29">
        <v>25211</v>
      </c>
      <c r="G10" s="29">
        <v>25212</v>
      </c>
      <c r="H10" s="6" t="s">
        <v>657</v>
      </c>
      <c r="I10" s="75">
        <v>1969</v>
      </c>
      <c r="J10" s="6" t="s">
        <v>1404</v>
      </c>
      <c r="K10" s="6" t="s">
        <v>477</v>
      </c>
      <c r="L10" s="6" t="s">
        <v>30</v>
      </c>
      <c r="M10" s="6" t="s">
        <v>30</v>
      </c>
      <c r="N10" s="6" t="s">
        <v>739</v>
      </c>
      <c r="O10" s="58" t="s">
        <v>1099</v>
      </c>
      <c r="P10" s="6">
        <v>0</v>
      </c>
      <c r="Q10" s="6">
        <v>0</v>
      </c>
      <c r="R10" s="6">
        <v>1</v>
      </c>
      <c r="S10" s="6">
        <v>1</v>
      </c>
      <c r="T10" s="6">
        <v>11</v>
      </c>
      <c r="U10" s="6">
        <f>Table4[[#This Row],[Report]]*$P$322+Table4[[#This Row],[Journals]]*$Q$322+Table4[[#This Row],[Databases]]*$R$322+Table4[[#This Row],[Websites]]*$S$322+Table4[[#This Row],[Newspaper]]*$T$322</f>
        <v>41</v>
      </c>
      <c r="V10" s="6">
        <f>SUM(Table4[[#This Row],[Report]:[Websites]])</f>
        <v>2</v>
      </c>
      <c r="W10" s="6">
        <f>IF(Table4[[#This Row],[Insured Cost]]="",1,IF(Table4[[#This Row],[Reported cost]]="",2,""))</f>
        <v>1</v>
      </c>
      <c r="Z10" s="6">
        <v>800</v>
      </c>
      <c r="AA10" s="6">
        <v>100</v>
      </c>
      <c r="AD10" s="6">
        <v>23</v>
      </c>
      <c r="AE10" s="30"/>
      <c r="AF10" s="30">
        <v>5000000</v>
      </c>
      <c r="AG10" s="79"/>
      <c r="AJ10" s="6" t="s">
        <v>1401</v>
      </c>
      <c r="AS10" s="75"/>
      <c r="AT10" s="75">
        <v>230</v>
      </c>
      <c r="AV10" s="6">
        <v>21</v>
      </c>
      <c r="AX10" s="6" t="s">
        <v>1402</v>
      </c>
      <c r="AZ10" s="6">
        <v>12000</v>
      </c>
      <c r="BY10" s="6" t="s">
        <v>125</v>
      </c>
      <c r="BZ10" s="6" t="str">
        <f>IFERROR(LEFT(Table4[[#This Row],[reference/s]],SEARCH(";",Table4[[#This Row],[reference/s]])-1),"")</f>
        <v>EM-Track</v>
      </c>
      <c r="CA10" s="6" t="str">
        <f>IFERROR(MID(Table4[[#This Row],[reference/s]],SEARCH(";",Table4[[#This Row],[reference/s]])+2,SEARCH(";",Table4[[#This Row],[reference/s]],SEARCH(";",Table4[[#This Row],[reference/s]])+1)-SEARCH(";",Table4[[#This Row],[reference/s]])-2),"")</f>
        <v>http://home.iprimus.com.au/foo7/firesum.html</v>
      </c>
      <c r="CB10" s="6">
        <f>IFERROR(SEARCH(";",Table4[[#This Row],[reference/s]]),"")</f>
        <v>9</v>
      </c>
      <c r="CC10" s="33">
        <f>IFERROR(SEARCH(";",Table4[[#This Row],[reference/s]],Table4[[#This Row],[Column2]]+1),"")</f>
        <v>55</v>
      </c>
      <c r="CD10" s="33" t="str">
        <f>IFERROR(SEARCH(";",Table4[[#This Row],[reference/s]],Table4[[#This Row],[Column3]]+1),"")</f>
        <v/>
      </c>
      <c r="CE10" s="33" t="str">
        <f>IFERROR(SEARCH(";",Table4[[#This Row],[reference/s]],Table4[[#This Row],[Column4]]+1),"")</f>
        <v/>
      </c>
      <c r="CF10" s="33" t="str">
        <f>IFERROR(SEARCH(";",Table4[[#This Row],[reference/s]],Table4[[#This Row],[Column5]]+1),"")</f>
        <v/>
      </c>
      <c r="CG10" s="33" t="str">
        <f>IFERROR(SEARCH(";",Table4[[#This Row],[reference/s]],Table4[[#This Row],[Column6]]+1),"")</f>
        <v/>
      </c>
      <c r="CH10" s="33" t="str">
        <f>IFERROR(SEARCH(";",Table4[[#This Row],[reference/s]],Table4[[#This Row],[Column7]]+1),"")</f>
        <v/>
      </c>
      <c r="CI10" s="33" t="str">
        <f>IFERROR(SEARCH(";",Table4[[#This Row],[reference/s]],Table4[[#This Row],[Column8]]+1),"")</f>
        <v/>
      </c>
      <c r="CJ10" s="33" t="str">
        <f>IFERROR(SEARCH(";",Table4[[#This Row],[reference/s]],Table4[[#This Row],[Column9]]+1),"")</f>
        <v/>
      </c>
      <c r="CK10" s="33" t="str">
        <f>IFERROR(SEARCH(";",Table4[[#This Row],[reference/s]],Table4[[#This Row],[Column10]]+1),"")</f>
        <v/>
      </c>
      <c r="CL10" s="33" t="str">
        <f>IFERROR(SEARCH(";",Table4[[#This Row],[reference/s]],Table4[[#This Row],[Column11]]+1),"")</f>
        <v/>
      </c>
      <c r="CM10" s="33" t="str">
        <f>IFERROR(MID(Table4[[#This Row],[reference/s]],Table4[[#This Row],[Column3]]+2,Table4[[#This Row],[Column4]]-Table4[[#This Row],[Column3]]-2),"")</f>
        <v/>
      </c>
      <c r="CN10" s="33" t="str">
        <f>IFERROR(MID(Table4[[#This Row],[reference/s]],Table4[[#This Row],[Column4]]+2,Table4[[#This Row],[Column5]]-Table4[[#This Row],[Column4]]-2),"")</f>
        <v/>
      </c>
      <c r="CO10" s="33" t="str">
        <f>IFERROR(MID(Table4[[#This Row],[reference/s]],Table4[[#This Row],[Column5]]+2,Table4[[#This Row],[Column6]]-Table4[[#This Row],[Column5]]-2),"")</f>
        <v/>
      </c>
    </row>
    <row r="11" spans="1:93" s="6" customFormat="1">
      <c r="A11">
        <v>151</v>
      </c>
      <c r="B11" t="s">
        <v>1585</v>
      </c>
      <c r="C11" t="s">
        <v>585</v>
      </c>
      <c r="D11" t="s">
        <v>126</v>
      </c>
      <c r="E11" t="s">
        <v>885</v>
      </c>
      <c r="F11" s="15">
        <v>25126</v>
      </c>
      <c r="G11" s="15">
        <v>25233</v>
      </c>
      <c r="H11" t="s">
        <v>657</v>
      </c>
      <c r="I11" s="74">
        <v>1969</v>
      </c>
      <c r="J11" t="s">
        <v>1397</v>
      </c>
      <c r="K11" t="s">
        <v>1400</v>
      </c>
      <c r="L11" t="s">
        <v>37</v>
      </c>
      <c r="M11" t="s">
        <v>37</v>
      </c>
      <c r="N11" t="s">
        <v>739</v>
      </c>
      <c r="O11" s="11" t="s">
        <v>1399</v>
      </c>
      <c r="P11">
        <v>0</v>
      </c>
      <c r="Q11">
        <v>1</v>
      </c>
      <c r="R11">
        <v>2</v>
      </c>
      <c r="S11">
        <v>3</v>
      </c>
      <c r="T11">
        <v>4</v>
      </c>
      <c r="U11">
        <f>Table4[[#This Row],[Report]]*$P$322+Table4[[#This Row],[Journals]]*$Q$322+Table4[[#This Row],[Databases]]*$R$322+Table4[[#This Row],[Websites]]*$S$322+Table4[[#This Row],[Newspaper]]*$T$322</f>
        <v>104</v>
      </c>
      <c r="V11">
        <f>SUM(Table4[[#This Row],[Report]:[Websites]])</f>
        <v>6</v>
      </c>
      <c r="W11">
        <f>IF(Table4[[#This Row],[Insured Cost]]="",1,IF(Table4[[#This Row],[Reported cost]]="",2,""))</f>
        <v>1</v>
      </c>
      <c r="X11"/>
      <c r="Y11">
        <v>15000</v>
      </c>
      <c r="Z11">
        <v>600</v>
      </c>
      <c r="AA11">
        <v>70</v>
      </c>
      <c r="AB11"/>
      <c r="AC11"/>
      <c r="AD11">
        <v>14</v>
      </c>
      <c r="AE11" s="2"/>
      <c r="AF11" s="2">
        <v>2000000</v>
      </c>
      <c r="AG11" s="78"/>
      <c r="AH11"/>
      <c r="AI11"/>
      <c r="AJ11"/>
      <c r="AK11"/>
      <c r="AL11"/>
      <c r="AM11"/>
      <c r="AN11"/>
      <c r="AO11"/>
      <c r="AP11"/>
      <c r="AQ11"/>
      <c r="AR11"/>
      <c r="AS11" s="74">
        <v>33</v>
      </c>
      <c r="AT11" s="74">
        <v>150</v>
      </c>
      <c r="AU11"/>
      <c r="AV11">
        <v>128</v>
      </c>
      <c r="AW11" t="s">
        <v>1398</v>
      </c>
      <c r="AX11" t="s">
        <v>1403</v>
      </c>
      <c r="AY11"/>
      <c r="AZ11"/>
      <c r="BA11"/>
      <c r="BB11"/>
      <c r="BC11"/>
      <c r="BD11"/>
      <c r="BE11"/>
      <c r="BF11"/>
      <c r="BG11"/>
      <c r="BH11"/>
      <c r="BI11"/>
      <c r="BJ11"/>
      <c r="BK11"/>
      <c r="BL11"/>
      <c r="BM11"/>
      <c r="BN11"/>
      <c r="BO11"/>
      <c r="BP11"/>
      <c r="BQ11"/>
      <c r="BR11"/>
      <c r="BS11"/>
      <c r="BT11"/>
      <c r="BU11"/>
      <c r="BV11"/>
      <c r="BW11"/>
      <c r="BX11"/>
      <c r="BY11" t="s">
        <v>127</v>
      </c>
      <c r="BZ11" t="str">
        <f>IFERROR(LEFT(Table4[[#This Row],[reference/s]],SEARCH(";",Table4[[#This Row],[reference/s]])-1),"")</f>
        <v>EM-Track[14]</v>
      </c>
      <c r="CA11" t="str">
        <f>IFERROR(MID(Table4[[#This Row],[reference/s]],SEARCH(";",Table4[[#This Row],[reference/s]])+2,SEARCH(";",Table4[[#This Row],[reference/s]],SEARCH(";",Table4[[#This Row],[reference/s]])+1)-SEARCH(";",Table4[[#This Row],[reference/s]])-2),"")</f>
        <v>http://warangers.asn.au/rangers/fire-control/</v>
      </c>
      <c r="CB11">
        <f>IFERROR(SEARCH(";",Table4[[#This Row],[reference/s]]),"")</f>
        <v>13</v>
      </c>
      <c r="CC11" s="1">
        <f>IFERROR(SEARCH(";",Table4[[#This Row],[reference/s]],Table4[[#This Row],[Column2]]+1),"")</f>
        <v>60</v>
      </c>
      <c r="CD11" s="1">
        <f>IFERROR(SEARCH(";",Table4[[#This Row],[reference/s]],Table4[[#This Row],[Column3]]+1),"")</f>
        <v>96</v>
      </c>
      <c r="CE11" s="1">
        <f>IFERROR(SEARCH(";",Table4[[#This Row],[reference/s]],Table4[[#This Row],[Column4]]+1),"")</f>
        <v>108</v>
      </c>
      <c r="CF11" s="1">
        <f>IFERROR(SEARCH(";",Table4[[#This Row],[reference/s]],Table4[[#This Row],[Column5]]+1),"")</f>
        <v>137</v>
      </c>
      <c r="CG11" s="1">
        <f>IFERROR(SEARCH(";",Table4[[#This Row],[reference/s]],Table4[[#This Row],[Column6]]+1),"")</f>
        <v>193</v>
      </c>
      <c r="CH11" s="1" t="str">
        <f>IFERROR(SEARCH(";",Table4[[#This Row],[reference/s]],Table4[[#This Row],[Column7]]+1),"")</f>
        <v/>
      </c>
      <c r="CI11" s="1" t="str">
        <f>IFERROR(SEARCH(";",Table4[[#This Row],[reference/s]],Table4[[#This Row],[Column8]]+1),"")</f>
        <v/>
      </c>
      <c r="CJ11" s="1" t="str">
        <f>IFERROR(SEARCH(";",Table4[[#This Row],[reference/s]],Table4[[#This Row],[Column9]]+1),"")</f>
        <v/>
      </c>
      <c r="CK11" s="1" t="str">
        <f>IFERROR(SEARCH(";",Table4[[#This Row],[reference/s]],Table4[[#This Row],[Column10]]+1),"")</f>
        <v/>
      </c>
      <c r="CL11" s="1" t="str">
        <f>IFERROR(SEARCH(";",Table4[[#This Row],[reference/s]],Table4[[#This Row],[Column11]]+1),"")</f>
        <v/>
      </c>
      <c r="CM11" s="1" t="str">
        <f>IFERROR(MID(Table4[[#This Row],[reference/s]],Table4[[#This Row],[Column3]]+2,Table4[[#This Row],[Column4]]-Table4[[#This Row],[Column3]]-2),"")</f>
        <v>Linacre and Hobbs (1977) *collect*</v>
      </c>
      <c r="CN11" s="1" t="str">
        <f>IFERROR(MID(Table4[[#This Row],[reference/s]],Table4[[#This Row],[Column4]]+2,Table4[[#This Row],[Column5]]-Table4[[#This Row],[Column4]]-2),"")</f>
        <v>M-DAT [12]</v>
      </c>
      <c r="CO11" s="1" t="str">
        <f>IFERROR(MID(Table4[[#This Row],[reference/s]],Table4[[#This Row],[Column5]]+2,Table4[[#This Row],[Column6]]-Table4[[#This Row],[Column5]]-2),"")</f>
        <v>PDF - bushfire history [14]</v>
      </c>
    </row>
    <row r="12" spans="1:93" s="6" customFormat="1">
      <c r="B12" s="6" t="s">
        <v>1586</v>
      </c>
      <c r="C12" s="6" t="s">
        <v>606</v>
      </c>
      <c r="D12" s="6" t="s">
        <v>654</v>
      </c>
      <c r="E12" s="6" t="s">
        <v>692</v>
      </c>
      <c r="F12" s="29">
        <v>25804</v>
      </c>
      <c r="G12" s="29">
        <v>25804</v>
      </c>
      <c r="H12" s="6" t="s">
        <v>669</v>
      </c>
      <c r="I12" s="75">
        <v>1970</v>
      </c>
      <c r="J12" s="6" t="s">
        <v>1406</v>
      </c>
      <c r="K12" s="6" t="s">
        <v>1407</v>
      </c>
      <c r="L12" s="6" t="s">
        <v>44</v>
      </c>
      <c r="M12" s="6" t="s">
        <v>44</v>
      </c>
      <c r="N12" s="6" t="s">
        <v>739</v>
      </c>
      <c r="O12" s="58" t="s">
        <v>1568</v>
      </c>
      <c r="P12" s="6">
        <v>0</v>
      </c>
      <c r="Q12" s="6">
        <v>1</v>
      </c>
      <c r="R12" s="6">
        <v>0</v>
      </c>
      <c r="S12" s="6">
        <v>1</v>
      </c>
      <c r="T12" s="6">
        <v>1</v>
      </c>
      <c r="U12" s="6">
        <f>Table4[[#This Row],[Report]]*$P$322+Table4[[#This Row],[Journals]]*$Q$322+Table4[[#This Row],[Databases]]*$R$322+Table4[[#This Row],[Websites]]*$S$322+Table4[[#This Row],[Newspaper]]*$T$322</f>
        <v>41</v>
      </c>
      <c r="V12" s="6">
        <f>SUM(Table4[[#This Row],[Report]:[Websites]])</f>
        <v>2</v>
      </c>
      <c r="W12" s="6">
        <f>IF(Table4[[#This Row],[Insured Cost]]="",1,IF(Table4[[#This Row],[Reported cost]]="",2,""))</f>
        <v>2</v>
      </c>
      <c r="X12" s="6">
        <v>1500</v>
      </c>
      <c r="Z12" s="6">
        <v>70</v>
      </c>
      <c r="AA12" s="6">
        <v>5</v>
      </c>
      <c r="AD12" s="6">
        <v>1</v>
      </c>
      <c r="AE12" s="30">
        <v>5000000</v>
      </c>
      <c r="AF12" s="30"/>
      <c r="AG12" s="79"/>
      <c r="AJ12" s="6" t="s">
        <v>1408</v>
      </c>
      <c r="AK12" s="6" t="s">
        <v>1409</v>
      </c>
      <c r="AS12" s="75"/>
      <c r="AT12" s="75"/>
      <c r="BZ12" s="6" t="str">
        <f>IFERROR(LEFT(Table4[[#This Row],[reference/s]],SEARCH(";",Table4[[#This Row],[reference/s]])-1),"")</f>
        <v>Peele 1988</v>
      </c>
      <c r="CA12" s="6" t="str">
        <f>IFERROR(MID(Table4[[#This Row],[reference/s]],SEARCH(";",Table4[[#This Row],[reference/s]])+2,SEARCH(";",Table4[[#This Row],[reference/s]],SEARCH(";",Table4[[#This Row],[reference/s]])+1)-SEARCH(";",Table4[[#This Row],[reference/s]])-2),"")</f>
        <v>http://www.bom.gov.au/tas/flood/flood_history/flood_history.shtml</v>
      </c>
      <c r="CB12" s="6">
        <f>IFERROR(SEARCH(";",Table4[[#This Row],[reference/s]]),"")</f>
        <v>11</v>
      </c>
      <c r="CC12" s="33">
        <f>IFERROR(SEARCH(";",Table4[[#This Row],[reference/s]],Table4[[#This Row],[Column2]]+1),"")</f>
        <v>78</v>
      </c>
      <c r="CD12" s="33" t="str">
        <f>IFERROR(SEARCH(";",Table4[[#This Row],[reference/s]],Table4[[#This Row],[Column3]]+1),"")</f>
        <v/>
      </c>
      <c r="CE12" s="33" t="str">
        <f>IFERROR(SEARCH(";",Table4[[#This Row],[reference/s]],Table4[[#This Row],[Column4]]+1),"")</f>
        <v/>
      </c>
      <c r="CF12" s="33" t="str">
        <f>IFERROR(SEARCH(";",Table4[[#This Row],[reference/s]],Table4[[#This Row],[Column5]]+1),"")</f>
        <v/>
      </c>
      <c r="CG12" s="33" t="str">
        <f>IFERROR(SEARCH(";",Table4[[#This Row],[reference/s]],Table4[[#This Row],[Column6]]+1),"")</f>
        <v/>
      </c>
      <c r="CH12" s="33" t="str">
        <f>IFERROR(SEARCH(";",Table4[[#This Row],[reference/s]],Table4[[#This Row],[Column7]]+1),"")</f>
        <v/>
      </c>
      <c r="CI12" s="33" t="str">
        <f>IFERROR(SEARCH(";",Table4[[#This Row],[reference/s]],Table4[[#This Row],[Column8]]+1),"")</f>
        <v/>
      </c>
      <c r="CJ12" s="33" t="str">
        <f>IFERROR(SEARCH(";",Table4[[#This Row],[reference/s]],Table4[[#This Row],[Column9]]+1),"")</f>
        <v/>
      </c>
      <c r="CK12" s="33" t="str">
        <f>IFERROR(SEARCH(";",Table4[[#This Row],[reference/s]],Table4[[#This Row],[Column10]]+1),"")</f>
        <v/>
      </c>
      <c r="CL12" s="33" t="str">
        <f>IFERROR(SEARCH(";",Table4[[#This Row],[reference/s]],Table4[[#This Row],[Column11]]+1),"")</f>
        <v/>
      </c>
      <c r="CM12" s="33" t="str">
        <f>IFERROR(MID(Table4[[#This Row],[reference/s]],Table4[[#This Row],[Column3]]+2,Table4[[#This Row],[Column4]]-Table4[[#This Row],[Column3]]-2),"")</f>
        <v/>
      </c>
      <c r="CN12" s="33" t="str">
        <f>IFERROR(MID(Table4[[#This Row],[reference/s]],Table4[[#This Row],[Column4]]+2,Table4[[#This Row],[Column5]]-Table4[[#This Row],[Column4]]-2),"")</f>
        <v/>
      </c>
      <c r="CO12" s="33" t="str">
        <f>IFERROR(MID(Table4[[#This Row],[reference/s]],Table4[[#This Row],[Column5]]+2,Table4[[#This Row],[Column6]]-Table4[[#This Row],[Column5]]-2),"")</f>
        <v/>
      </c>
    </row>
    <row r="13" spans="1:93" s="6" customFormat="1">
      <c r="A13" s="6">
        <v>303</v>
      </c>
      <c r="B13" s="6" t="s">
        <v>1581</v>
      </c>
      <c r="C13" t="s">
        <v>475</v>
      </c>
      <c r="D13" s="6" t="s">
        <v>204</v>
      </c>
      <c r="E13" s="6" t="s">
        <v>1066</v>
      </c>
      <c r="F13" s="29">
        <v>25585</v>
      </c>
      <c r="G13" s="29">
        <v>25587</v>
      </c>
      <c r="H13" s="6" t="s">
        <v>657</v>
      </c>
      <c r="I13" s="75">
        <v>1970</v>
      </c>
      <c r="J13" s="6" t="s">
        <v>1405</v>
      </c>
      <c r="K13" s="6" t="s">
        <v>1067</v>
      </c>
      <c r="L13" s="6" t="s">
        <v>50</v>
      </c>
      <c r="M13" s="6" t="s">
        <v>50</v>
      </c>
      <c r="N13" s="6" t="s">
        <v>739</v>
      </c>
      <c r="O13" s="58" t="s">
        <v>1314</v>
      </c>
      <c r="P13" s="6">
        <v>1</v>
      </c>
      <c r="Q13" s="6">
        <v>0</v>
      </c>
      <c r="R13" s="6">
        <v>2</v>
      </c>
      <c r="S13" s="6">
        <v>2</v>
      </c>
      <c r="T13" s="6">
        <v>0</v>
      </c>
      <c r="U13" s="6">
        <f>Table4[[#This Row],[Report]]*$P$322+Table4[[#This Row],[Journals]]*$Q$322+Table4[[#This Row],[Databases]]*$R$322+Table4[[#This Row],[Websites]]*$S$322+Table4[[#This Row],[Newspaper]]*$T$322</f>
        <v>100</v>
      </c>
      <c r="V13" s="6">
        <f>SUM(Table4[[#This Row],[Report]:[Websites]])</f>
        <v>5</v>
      </c>
      <c r="W13" s="6">
        <f>IF(Table4[[#This Row],[Insured Cost]]="",1,IF(Table4[[#This Row],[Reported cost]]="",2,""))</f>
        <v>2</v>
      </c>
      <c r="Y13" s="6">
        <v>4000</v>
      </c>
      <c r="Z13" s="6">
        <v>200</v>
      </c>
      <c r="AA13" s="6">
        <v>100</v>
      </c>
      <c r="AD13" s="58">
        <v>13</v>
      </c>
      <c r="AE13" s="30">
        <v>12000000</v>
      </c>
      <c r="AF13" s="30"/>
      <c r="AG13" s="79"/>
      <c r="AS13" s="75"/>
      <c r="AT13" s="75"/>
      <c r="BY13" s="6" t="s">
        <v>205</v>
      </c>
      <c r="BZ13" s="6" t="str">
        <f>IFERROR(LEFT(Table4[[#This Row],[reference/s]],SEARCH(";",Table4[[#This Row],[reference/s]])-1),"")</f>
        <v>EM-Track</v>
      </c>
      <c r="CA13" s="6" t="str">
        <f>IFERROR(MID(Table4[[#This Row],[reference/s]],SEARCH(";",Table4[[#This Row],[reference/s]])+2,SEARCH(";",Table4[[#This Row],[reference/s]],SEARCH(";",Table4[[#This Row],[reference/s]])+1)-SEARCH(";",Table4[[#This Row],[reference/s]])-2),"")</f>
        <v>wiki</v>
      </c>
      <c r="CB13" s="6">
        <f>IFERROR(SEARCH(";",Table4[[#This Row],[reference/s]]),"")</f>
        <v>9</v>
      </c>
      <c r="CC13" s="33">
        <f>IFERROR(SEARCH(";",Table4[[#This Row],[reference/s]],Table4[[#This Row],[Column2]]+1),"")</f>
        <v>15</v>
      </c>
      <c r="CD13" s="33">
        <f>IFERROR(SEARCH(";",Table4[[#This Row],[reference/s]],Table4[[#This Row],[Column3]]+1),"")</f>
        <v>23</v>
      </c>
      <c r="CE13" s="33">
        <f>IFERROR(SEARCH(";",Table4[[#This Row],[reference/s]],Table4[[#This Row],[Column4]]+1),"")</f>
        <v>28</v>
      </c>
      <c r="CF13" s="33">
        <f>IFERROR(SEARCH(";",Table4[[#This Row],[reference/s]],Table4[[#This Row],[Column5]]+1),"")</f>
        <v>39</v>
      </c>
      <c r="CG13" s="33">
        <f>IFERROR(SEARCH(";",Table4[[#This Row],[reference/s]],Table4[[#This Row],[Column6]]+1),"")</f>
        <v>88</v>
      </c>
      <c r="CH13" s="33" t="str">
        <f>IFERROR(SEARCH(";",Table4[[#This Row],[reference/s]],Table4[[#This Row],[Column7]]+1),"")</f>
        <v/>
      </c>
      <c r="CI13" s="33" t="str">
        <f>IFERROR(SEARCH(";",Table4[[#This Row],[reference/s]],Table4[[#This Row],[Column8]]+1),"")</f>
        <v/>
      </c>
      <c r="CJ13" s="33" t="str">
        <f>IFERROR(SEARCH(";",Table4[[#This Row],[reference/s]],Table4[[#This Row],[Column9]]+1),"")</f>
        <v/>
      </c>
      <c r="CK13" s="33" t="str">
        <f>IFERROR(SEARCH(";",Table4[[#This Row],[reference/s]],Table4[[#This Row],[Column10]]+1),"")</f>
        <v/>
      </c>
      <c r="CL13" s="33" t="str">
        <f>IFERROR(SEARCH(";",Table4[[#This Row],[reference/s]],Table4[[#This Row],[Column11]]+1),"")</f>
        <v/>
      </c>
      <c r="CM13" s="33" t="str">
        <f>IFERROR(MID(Table4[[#This Row],[reference/s]],Table4[[#This Row],[Column3]]+2,Table4[[#This Row],[Column4]]-Table4[[#This Row],[Column3]]-2),"")</f>
        <v>EM-DAT</v>
      </c>
      <c r="CN13" s="33" t="str">
        <f>IFERROR(MID(Table4[[#This Row],[reference/s]],Table4[[#This Row],[Column4]]+2,Table4[[#This Row],[Column5]]-Table4[[#This Row],[Column4]]-2),"")</f>
        <v>ICA</v>
      </c>
      <c r="CO13" s="33" t="str">
        <f>IFERROR(MID(Table4[[#This Row],[reference/s]],Table4[[#This Row],[Column5]]+2,Table4[[#This Row],[Column6]]-Table4[[#This Row],[Column5]]-2),"")</f>
        <v>PDF - BoM</v>
      </c>
    </row>
    <row r="14" spans="1:93" s="6" customFormat="1">
      <c r="B14" s="6" t="s">
        <v>1593</v>
      </c>
      <c r="C14" t="s">
        <v>475</v>
      </c>
      <c r="D14" s="6" t="s">
        <v>610</v>
      </c>
      <c r="E14" s="6" t="s">
        <v>655</v>
      </c>
      <c r="F14" s="29">
        <v>25974</v>
      </c>
      <c r="G14" s="29">
        <v>25981</v>
      </c>
      <c r="H14" s="6" t="s">
        <v>661</v>
      </c>
      <c r="I14" s="75">
        <v>1971</v>
      </c>
      <c r="J14" s="6" t="s">
        <v>1411</v>
      </c>
      <c r="K14" s="6" t="s">
        <v>1410</v>
      </c>
      <c r="L14" s="6" t="s">
        <v>50</v>
      </c>
      <c r="M14" s="6" t="s">
        <v>50</v>
      </c>
      <c r="N14" s="6" t="s">
        <v>739</v>
      </c>
      <c r="O14" s="58" t="s">
        <v>884</v>
      </c>
      <c r="P14" s="6">
        <v>0</v>
      </c>
      <c r="Q14" s="6">
        <v>0</v>
      </c>
      <c r="R14" s="6">
        <v>0</v>
      </c>
      <c r="S14" s="6">
        <v>2</v>
      </c>
      <c r="T14" s="6">
        <v>2</v>
      </c>
      <c r="U14" s="6">
        <f>Table4[[#This Row],[Report]]*$P$322+Table4[[#This Row],[Journals]]*$Q$322+Table4[[#This Row],[Databases]]*$R$322+Table4[[#This Row],[Websites]]*$S$322+Table4[[#This Row],[Newspaper]]*$T$322</f>
        <v>22</v>
      </c>
      <c r="V14" s="6">
        <f>SUM(Table4[[#This Row],[Report]:[Websites]])</f>
        <v>2</v>
      </c>
      <c r="W14" s="6">
        <f>IF(Table4[[#This Row],[Insured Cost]]="",1,IF(Table4[[#This Row],[Reported cost]]="",2,""))</f>
        <v>1</v>
      </c>
      <c r="Y14" s="6" t="s">
        <v>1384</v>
      </c>
      <c r="AE14" s="30"/>
      <c r="AF14" s="30">
        <v>1000000</v>
      </c>
      <c r="AG14" s="79"/>
      <c r="AJ14" s="6" t="s">
        <v>1412</v>
      </c>
      <c r="AS14" s="75"/>
      <c r="AT14" s="75" t="s">
        <v>1413</v>
      </c>
      <c r="BZ14" s="6" t="str">
        <f>IFERROR(LEFT(Table4[[#This Row],[reference/s]],SEARCH(";",Table4[[#This Row],[reference/s]])-1),"")</f>
        <v>wiki</v>
      </c>
      <c r="CA14" s="6" t="str">
        <f>IFERROR(MID(Table4[[#This Row],[reference/s]],SEARCH(";",Table4[[#This Row],[reference/s]])+2,SEARCH(";",Table4[[#This Row],[reference/s]],SEARCH(";",Table4[[#This Row],[reference/s]])+1)-SEARCH(";",Table4[[#This Row],[reference/s]])-2),"")</f>
        <v>http://www.bom.gov.au/cyclone/history/dora.shtml</v>
      </c>
      <c r="CB14" s="6">
        <f>IFERROR(SEARCH(";",Table4[[#This Row],[reference/s]]),"")</f>
        <v>5</v>
      </c>
      <c r="CC14" s="33">
        <f>IFERROR(SEARCH(";",Table4[[#This Row],[reference/s]],Table4[[#This Row],[Column2]]+1),"")</f>
        <v>55</v>
      </c>
      <c r="CD14" s="33" t="str">
        <f>IFERROR(SEARCH(";",Table4[[#This Row],[reference/s]],Table4[[#This Row],[Column3]]+1),"")</f>
        <v/>
      </c>
      <c r="CE14" s="33" t="str">
        <f>IFERROR(SEARCH(";",Table4[[#This Row],[reference/s]],Table4[[#This Row],[Column4]]+1),"")</f>
        <v/>
      </c>
      <c r="CF14" s="33" t="str">
        <f>IFERROR(SEARCH(";",Table4[[#This Row],[reference/s]],Table4[[#This Row],[Column5]]+1),"")</f>
        <v/>
      </c>
      <c r="CG14" s="33" t="str">
        <f>IFERROR(SEARCH(";",Table4[[#This Row],[reference/s]],Table4[[#This Row],[Column6]]+1),"")</f>
        <v/>
      </c>
      <c r="CH14" s="33" t="str">
        <f>IFERROR(SEARCH(";",Table4[[#This Row],[reference/s]],Table4[[#This Row],[Column7]]+1),"")</f>
        <v/>
      </c>
      <c r="CI14" s="33" t="str">
        <f>IFERROR(SEARCH(";",Table4[[#This Row],[reference/s]],Table4[[#This Row],[Column8]]+1),"")</f>
        <v/>
      </c>
      <c r="CJ14" s="33" t="str">
        <f>IFERROR(SEARCH(";",Table4[[#This Row],[reference/s]],Table4[[#This Row],[Column9]]+1),"")</f>
        <v/>
      </c>
      <c r="CK14" s="33" t="str">
        <f>IFERROR(SEARCH(";",Table4[[#This Row],[reference/s]],Table4[[#This Row],[Column10]]+1),"")</f>
        <v/>
      </c>
      <c r="CL14" s="33" t="str">
        <f>IFERROR(SEARCH(";",Table4[[#This Row],[reference/s]],Table4[[#This Row],[Column11]]+1),"")</f>
        <v/>
      </c>
      <c r="CM14" s="33" t="str">
        <f>IFERROR(MID(Table4[[#This Row],[reference/s]],Table4[[#This Row],[Column3]]+2,Table4[[#This Row],[Column4]]-Table4[[#This Row],[Column3]]-2),"")</f>
        <v/>
      </c>
      <c r="CN14" s="33" t="str">
        <f>IFERROR(MID(Table4[[#This Row],[reference/s]],Table4[[#This Row],[Column4]]+2,Table4[[#This Row],[Column5]]-Table4[[#This Row],[Column4]]-2),"")</f>
        <v/>
      </c>
      <c r="CO14" s="33" t="str">
        <f>IFERROR(MID(Table4[[#This Row],[reference/s]],Table4[[#This Row],[Column5]]+2,Table4[[#This Row],[Column6]]-Table4[[#This Row],[Column5]]-2),"")</f>
        <v/>
      </c>
    </row>
    <row r="15" spans="1:93" s="6" customFormat="1">
      <c r="B15" s="6" t="s">
        <v>1579</v>
      </c>
      <c r="C15" s="6" t="s">
        <v>606</v>
      </c>
      <c r="F15" s="29">
        <v>25974</v>
      </c>
      <c r="G15" s="29">
        <v>25986</v>
      </c>
      <c r="H15" s="6" t="s">
        <v>661</v>
      </c>
      <c r="I15" s="75">
        <v>1971</v>
      </c>
      <c r="K15" s="6" t="s">
        <v>1418</v>
      </c>
      <c r="L15" s="6" t="s">
        <v>1417</v>
      </c>
      <c r="M15" s="6" t="s">
        <v>30</v>
      </c>
      <c r="N15" s="6" t="s">
        <v>766</v>
      </c>
      <c r="O15" s="35" t="s">
        <v>1419</v>
      </c>
      <c r="P15" s="6">
        <v>0</v>
      </c>
      <c r="Q15" s="6">
        <v>0</v>
      </c>
      <c r="R15" s="6">
        <v>1</v>
      </c>
      <c r="S15" s="6">
        <v>1</v>
      </c>
      <c r="T15" s="6">
        <v>1</v>
      </c>
      <c r="U15" s="6">
        <f>Table4[[#This Row],[Report]]*$P$322+Table4[[#This Row],[Journals]]*$Q$322+Table4[[#This Row],[Databases]]*$R$322+Table4[[#This Row],[Websites]]*$S$322+Table4[[#This Row],[Newspaper]]*$T$322</f>
        <v>31</v>
      </c>
      <c r="V15" s="6">
        <f>SUM(Table4[[#This Row],[Report]:[Websites]])</f>
        <v>2</v>
      </c>
      <c r="W15" s="6" t="str">
        <f>IF(Table4[[#This Row],[Insured Cost]]="",1,IF(Table4[[#This Row],[Reported cost]]="",2,""))</f>
        <v/>
      </c>
      <c r="Y15" s="6">
        <v>1000</v>
      </c>
      <c r="Z15" s="6">
        <v>500</v>
      </c>
      <c r="AA15" s="6">
        <v>5</v>
      </c>
      <c r="AD15" s="6">
        <v>3</v>
      </c>
      <c r="AE15" s="30">
        <v>2000000</v>
      </c>
      <c r="AF15" s="30">
        <v>22000000</v>
      </c>
      <c r="AG15" s="79"/>
      <c r="AJ15" s="6" t="s">
        <v>1395</v>
      </c>
      <c r="AS15" s="75"/>
      <c r="AT15" s="75"/>
      <c r="BZ15" s="6" t="str">
        <f>IFERROR(LEFT(Table4[[#This Row],[reference/s]],SEARCH(";",Table4[[#This Row],[reference/s]])-1),"")</f>
        <v>wiki</v>
      </c>
      <c r="CA15" s="6" t="str">
        <f>IFERROR(MID(Table4[[#This Row],[reference/s]],SEARCH(";",Table4[[#This Row],[reference/s]])+2,SEARCH(";",Table4[[#This Row],[reference/s]],SEARCH(";",Table4[[#This Row],[reference/s]])+1)-SEARCH(";",Table4[[#This Row],[reference/s]])-2),"")</f>
        <v>ICA</v>
      </c>
      <c r="CB15" s="6">
        <f>IFERROR(SEARCH(";",Table4[[#This Row],[reference/s]]),"")</f>
        <v>5</v>
      </c>
      <c r="CC15" s="33">
        <f>IFERROR(SEARCH(";",Table4[[#This Row],[reference/s]],Table4[[#This Row],[Column2]]+1),"")</f>
        <v>10</v>
      </c>
      <c r="CD15" s="33">
        <f>IFERROR(SEARCH(";",Table4[[#This Row],[reference/s]],Table4[[#This Row],[Column3]]+1),"")</f>
        <v>27</v>
      </c>
      <c r="CE15" s="33">
        <f>IFERROR(SEARCH(";",Table4[[#This Row],[reference/s]],Table4[[#This Row],[Column4]]+1),"")</f>
        <v>39</v>
      </c>
      <c r="CF15" s="33">
        <f>IFERROR(SEARCH(";",Table4[[#This Row],[reference/s]],Table4[[#This Row],[Column5]]+1),"")</f>
        <v>99</v>
      </c>
      <c r="CG15" s="33">
        <f>IFERROR(SEARCH(";",Table4[[#This Row],[reference/s]],Table4[[#This Row],[Column6]]+1),"")</f>
        <v>122</v>
      </c>
      <c r="CH15" s="33" t="str">
        <f>IFERROR(SEARCH(";",Table4[[#This Row],[reference/s]],Table4[[#This Row],[Column7]]+1),"")</f>
        <v/>
      </c>
      <c r="CI15" s="33" t="str">
        <f>IFERROR(SEARCH(";",Table4[[#This Row],[reference/s]],Table4[[#This Row],[Column8]]+1),"")</f>
        <v/>
      </c>
      <c r="CJ15" s="33" t="str">
        <f>IFERROR(SEARCH(";",Table4[[#This Row],[reference/s]],Table4[[#This Row],[Column9]]+1),"")</f>
        <v/>
      </c>
      <c r="CK15" s="33" t="str">
        <f>IFERROR(SEARCH(";",Table4[[#This Row],[reference/s]],Table4[[#This Row],[Column10]]+1),"")</f>
        <v/>
      </c>
      <c r="CL15" s="33" t="str">
        <f>IFERROR(SEARCH(";",Table4[[#This Row],[reference/s]],Table4[[#This Row],[Column11]]+1),"")</f>
        <v/>
      </c>
      <c r="CM15" s="33" t="str">
        <f>IFERROR(MID(Table4[[#This Row],[reference/s]],Table4[[#This Row],[Column3]]+2,Table4[[#This Row],[Column4]]-Table4[[#This Row],[Column3]]-2),"")</f>
        <v>PDF - newspaper</v>
      </c>
      <c r="CN15" s="33" t="str">
        <f>IFERROR(MID(Table4[[#This Row],[reference/s]],Table4[[#This Row],[Column4]]+2,Table4[[#This Row],[Column5]]-Table4[[#This Row],[Column4]]-2),"")</f>
        <v>Peele 1988</v>
      </c>
      <c r="CO15" s="33" t="str">
        <f>IFERROR(MID(Table4[[#This Row],[reference/s]],Table4[[#This Row],[Column5]]+2,Table4[[#This Row],[Column6]]-Table4[[#This Row],[Column5]]-2),"")</f>
        <v>http://www.abc.net.au/local/stories/2011/03/29/3176922.htm</v>
      </c>
    </row>
    <row r="16" spans="1:93" s="6" customFormat="1">
      <c r="B16" s="6" t="s">
        <v>1593</v>
      </c>
      <c r="C16" s="6" t="s">
        <v>642</v>
      </c>
      <c r="D16" s="6" t="s">
        <v>643</v>
      </c>
      <c r="E16" s="6" t="s">
        <v>913</v>
      </c>
      <c r="F16" s="29">
        <v>26166</v>
      </c>
      <c r="G16" s="29">
        <v>26166</v>
      </c>
      <c r="H16" s="6" t="s">
        <v>669</v>
      </c>
      <c r="I16" s="75">
        <v>1971</v>
      </c>
      <c r="J16" s="6" t="s">
        <v>539</v>
      </c>
      <c r="K16" s="6" t="s">
        <v>539</v>
      </c>
      <c r="L16" s="6" t="s">
        <v>37</v>
      </c>
      <c r="M16" s="6" t="s">
        <v>37</v>
      </c>
      <c r="O16" s="58" t="s">
        <v>914</v>
      </c>
      <c r="P16" s="6">
        <v>1</v>
      </c>
      <c r="Q16" s="6">
        <v>0</v>
      </c>
      <c r="R16" s="6">
        <v>0</v>
      </c>
      <c r="S16" s="6">
        <v>0</v>
      </c>
      <c r="T16" s="6">
        <v>1</v>
      </c>
      <c r="U16" s="6">
        <f>Table4[[#This Row],[Report]]*$P$322+Table4[[#This Row],[Journals]]*$Q$322+Table4[[#This Row],[Databases]]*$R$322+Table4[[#This Row],[Websites]]*$S$322+Table4[[#This Row],[Newspaper]]*$T$322</f>
        <v>41</v>
      </c>
      <c r="V16" s="6">
        <f>SUM(Table4[[#This Row],[Report]:[Websites]])</f>
        <v>1</v>
      </c>
      <c r="W16" s="6">
        <f>IF(Table4[[#This Row],[Insured Cost]]="",1,IF(Table4[[#This Row],[Reported cost]]="",2,""))</f>
        <v>1</v>
      </c>
      <c r="Y16" s="6">
        <v>400000</v>
      </c>
      <c r="AE16" s="30"/>
      <c r="AF16" s="30">
        <v>3000000</v>
      </c>
      <c r="AG16" s="79"/>
      <c r="AS16" s="75"/>
      <c r="AT16" s="75"/>
      <c r="BZ16" s="6" t="str">
        <f>IFERROR(LEFT(Table4[[#This Row],[reference/s]],SEARCH(";",Table4[[#This Row],[reference/s]])-1),"")</f>
        <v>PDF - newspaper</v>
      </c>
      <c r="CA16" s="6" t="str">
        <f>IFERROR(MID(Table4[[#This Row],[reference/s]],SEARCH(";",Table4[[#This Row],[reference/s]])+2,SEARCH(";",Table4[[#This Row],[reference/s]],SEARCH(";",Table4[[#This Row],[reference/s]])+1)-SEARCH(";",Table4[[#This Row],[reference/s]])-2),"")</f>
        <v/>
      </c>
      <c r="CB16" s="6">
        <f>IFERROR(SEARCH(";",Table4[[#This Row],[reference/s]]),"")</f>
        <v>16</v>
      </c>
      <c r="CC16" s="33" t="str">
        <f>IFERROR(SEARCH(";",Table4[[#This Row],[reference/s]],Table4[[#This Row],[Column2]]+1),"")</f>
        <v/>
      </c>
      <c r="CD16" s="33" t="str">
        <f>IFERROR(SEARCH(";",Table4[[#This Row],[reference/s]],Table4[[#This Row],[Column3]]+1),"")</f>
        <v/>
      </c>
      <c r="CE16" s="33" t="str">
        <f>IFERROR(SEARCH(";",Table4[[#This Row],[reference/s]],Table4[[#This Row],[Column4]]+1),"")</f>
        <v/>
      </c>
      <c r="CF16" s="33" t="str">
        <f>IFERROR(SEARCH(";",Table4[[#This Row],[reference/s]],Table4[[#This Row],[Column5]]+1),"")</f>
        <v/>
      </c>
      <c r="CG16" s="33" t="str">
        <f>IFERROR(SEARCH(";",Table4[[#This Row],[reference/s]],Table4[[#This Row],[Column6]]+1),"")</f>
        <v/>
      </c>
      <c r="CH16" s="33" t="str">
        <f>IFERROR(SEARCH(";",Table4[[#This Row],[reference/s]],Table4[[#This Row],[Column7]]+1),"")</f>
        <v/>
      </c>
      <c r="CI16" s="33" t="str">
        <f>IFERROR(SEARCH(";",Table4[[#This Row],[reference/s]],Table4[[#This Row],[Column8]]+1),"")</f>
        <v/>
      </c>
      <c r="CJ16" s="33" t="str">
        <f>IFERROR(SEARCH(";",Table4[[#This Row],[reference/s]],Table4[[#This Row],[Column9]]+1),"")</f>
        <v/>
      </c>
      <c r="CK16" s="33" t="str">
        <f>IFERROR(SEARCH(";",Table4[[#This Row],[reference/s]],Table4[[#This Row],[Column10]]+1),"")</f>
        <v/>
      </c>
      <c r="CL16" s="33" t="str">
        <f>IFERROR(SEARCH(";",Table4[[#This Row],[reference/s]],Table4[[#This Row],[Column11]]+1),"")</f>
        <v/>
      </c>
      <c r="CM16" s="33" t="str">
        <f>IFERROR(MID(Table4[[#This Row],[reference/s]],Table4[[#This Row],[Column3]]+2,Table4[[#This Row],[Column4]]-Table4[[#This Row],[Column3]]-2),"")</f>
        <v/>
      </c>
      <c r="CN16" s="33" t="str">
        <f>IFERROR(MID(Table4[[#This Row],[reference/s]],Table4[[#This Row],[Column4]]+2,Table4[[#This Row],[Column5]]-Table4[[#This Row],[Column4]]-2),"")</f>
        <v/>
      </c>
      <c r="CO16" s="33" t="str">
        <f>IFERROR(MID(Table4[[#This Row],[reference/s]],Table4[[#This Row],[Column5]]+2,Table4[[#This Row],[Column6]]-Table4[[#This Row],[Column5]]-2),"")</f>
        <v/>
      </c>
    </row>
    <row r="17" spans="1:93" s="6" customFormat="1">
      <c r="A17" s="6">
        <v>128</v>
      </c>
      <c r="B17" s="6" t="s">
        <v>1582</v>
      </c>
      <c r="C17" t="s">
        <v>475</v>
      </c>
      <c r="D17" s="6" t="s">
        <v>1414</v>
      </c>
      <c r="E17" s="6" t="s">
        <v>113</v>
      </c>
      <c r="F17" s="29">
        <v>26291</v>
      </c>
      <c r="G17" s="29">
        <v>26294</v>
      </c>
      <c r="H17" s="6" t="s">
        <v>660</v>
      </c>
      <c r="I17" s="75">
        <v>1971</v>
      </c>
      <c r="J17" s="6" t="s">
        <v>1416</v>
      </c>
      <c r="K17" s="6" t="s">
        <v>525</v>
      </c>
      <c r="L17" s="6" t="s">
        <v>50</v>
      </c>
      <c r="M17" s="6" t="s">
        <v>50</v>
      </c>
      <c r="N17" s="6" t="s">
        <v>739</v>
      </c>
      <c r="O17" s="11" t="s">
        <v>1423</v>
      </c>
      <c r="P17" s="6">
        <v>0</v>
      </c>
      <c r="Q17" s="6">
        <v>0</v>
      </c>
      <c r="R17" s="6">
        <v>1</v>
      </c>
      <c r="S17" s="6">
        <v>2</v>
      </c>
      <c r="T17" s="6">
        <v>7</v>
      </c>
      <c r="U17" s="6">
        <f>Table4[[#This Row],[Report]]*$P$322+Table4[[#This Row],[Journals]]*$Q$322+Table4[[#This Row],[Databases]]*$R$322+Table4[[#This Row],[Websites]]*$S$322+Table4[[#This Row],[Newspaper]]*$T$322</f>
        <v>47</v>
      </c>
      <c r="V17" s="6">
        <f>SUM(Table4[[#This Row],[Report]:[Websites]])</f>
        <v>3</v>
      </c>
      <c r="W17" s="6" t="str">
        <f>IF(Table4[[#This Row],[Insured Cost]]="",1,IF(Table4[[#This Row],[Reported cost]]="",2,""))</f>
        <v/>
      </c>
      <c r="X17" s="6" t="s">
        <v>670</v>
      </c>
      <c r="Y17" s="6">
        <v>20000</v>
      </c>
      <c r="Z17" s="6">
        <v>800</v>
      </c>
      <c r="AA17" s="6">
        <v>30</v>
      </c>
      <c r="AB17" s="6">
        <v>30</v>
      </c>
      <c r="AD17" s="6">
        <v>3</v>
      </c>
      <c r="AE17" s="30">
        <v>25000000</v>
      </c>
      <c r="AF17" s="30">
        <v>50000000</v>
      </c>
      <c r="AG17" s="79"/>
      <c r="AH17" s="6" t="s">
        <v>1415</v>
      </c>
      <c r="AS17" s="75">
        <v>1000</v>
      </c>
      <c r="AT17" s="75"/>
      <c r="BA17" s="6" t="s">
        <v>1424</v>
      </c>
      <c r="BY17" s="6" t="s">
        <v>114</v>
      </c>
      <c r="BZ17" s="6" t="str">
        <f>IFERROR(LEFT(Table4[[#This Row],[reference/s]],SEARCH(";",Table4[[#This Row],[reference/s]])-1),"")</f>
        <v>EM-Track</v>
      </c>
      <c r="CA17" s="6" t="str">
        <f>IFERROR(MID(Table4[[#This Row],[reference/s]],SEARCH(";",Table4[[#This Row],[reference/s]])+2,SEARCH(";",Table4[[#This Row],[reference/s]],SEARCH(";",Table4[[#This Row],[reference/s]])+1)-SEARCH(";",Table4[[#This Row],[reference/s]])-2),"")</f>
        <v>EM-DAT</v>
      </c>
      <c r="CB17" s="6">
        <f>IFERROR(SEARCH(";",Table4[[#This Row],[reference/s]]),"")</f>
        <v>9</v>
      </c>
      <c r="CC17" s="33">
        <f>IFERROR(SEARCH(";",Table4[[#This Row],[reference/s]],Table4[[#This Row],[Column2]]+1),"")</f>
        <v>17</v>
      </c>
      <c r="CD17" s="33">
        <f>IFERROR(SEARCH(";",Table4[[#This Row],[reference/s]],Table4[[#This Row],[Column3]]+1),"")</f>
        <v>22</v>
      </c>
      <c r="CE17" s="33">
        <f>IFERROR(SEARCH(";",Table4[[#This Row],[reference/s]],Table4[[#This Row],[Column4]]+1),"")</f>
        <v>28</v>
      </c>
      <c r="CF17" s="33">
        <f>IFERROR(SEARCH(";",Table4[[#This Row],[reference/s]],Table4[[#This Row],[Column5]]+1),"")</f>
        <v>45</v>
      </c>
      <c r="CG17" s="33">
        <f>IFERROR(SEARCH(";",Table4[[#This Row],[reference/s]],Table4[[#This Row],[Column6]]+1),"")</f>
        <v>57</v>
      </c>
      <c r="CH17" s="33">
        <f>IFERROR(SEARCH(";",Table4[[#This Row],[reference/s]],Table4[[#This Row],[Column7]]+1),"")</f>
        <v>109</v>
      </c>
      <c r="CI17" s="33">
        <f>IFERROR(SEARCH(";",Table4[[#This Row],[reference/s]],Table4[[#This Row],[Column8]]+1),"")</f>
        <v>122</v>
      </c>
      <c r="CJ17" s="33" t="str">
        <f>IFERROR(SEARCH(";",Table4[[#This Row],[reference/s]],Table4[[#This Row],[Column9]]+1),"")</f>
        <v/>
      </c>
      <c r="CK17" s="33" t="str">
        <f>IFERROR(SEARCH(";",Table4[[#This Row],[reference/s]],Table4[[#This Row],[Column10]]+1),"")</f>
        <v/>
      </c>
      <c r="CL17" s="33" t="str">
        <f>IFERROR(SEARCH(";",Table4[[#This Row],[reference/s]],Table4[[#This Row],[Column11]]+1),"")</f>
        <v/>
      </c>
      <c r="CM17" s="33" t="str">
        <f>IFERROR(MID(Table4[[#This Row],[reference/s]],Table4[[#This Row],[Column3]]+2,Table4[[#This Row],[Column4]]-Table4[[#This Row],[Column3]]-2),"")</f>
        <v>ICA</v>
      </c>
      <c r="CN17" s="33" t="str">
        <f>IFERROR(MID(Table4[[#This Row],[reference/s]],Table4[[#This Row],[Column4]]+2,Table4[[#This Row],[Column5]]-Table4[[#This Row],[Column4]]-2),"")</f>
        <v>wiki</v>
      </c>
      <c r="CO17" s="33" t="str">
        <f>IFERROR(MID(Table4[[#This Row],[reference/s]],Table4[[#This Row],[Column5]]+2,Table4[[#This Row],[Column6]]-Table4[[#This Row],[Column5]]-2),"")</f>
        <v>PDF - newspaper</v>
      </c>
    </row>
    <row r="18" spans="1:93">
      <c r="A18">
        <v>451</v>
      </c>
      <c r="B18" t="s">
        <v>1593</v>
      </c>
      <c r="C18" t="s">
        <v>642</v>
      </c>
      <c r="D18" t="s">
        <v>648</v>
      </c>
      <c r="E18" t="s">
        <v>868</v>
      </c>
      <c r="F18" s="4">
        <v>26159</v>
      </c>
      <c r="G18" s="4">
        <v>26159</v>
      </c>
      <c r="H18" t="s">
        <v>669</v>
      </c>
      <c r="I18" s="74">
        <v>1971</v>
      </c>
      <c r="J18" t="s">
        <v>867</v>
      </c>
      <c r="K18" t="s">
        <v>867</v>
      </c>
      <c r="L18" t="s">
        <v>50</v>
      </c>
      <c r="M18" t="s">
        <v>50</v>
      </c>
      <c r="O18" s="11" t="s">
        <v>1315</v>
      </c>
      <c r="P18">
        <v>0</v>
      </c>
      <c r="Q18">
        <v>1</v>
      </c>
      <c r="R18">
        <v>1</v>
      </c>
      <c r="S18">
        <v>0</v>
      </c>
      <c r="T18">
        <v>0</v>
      </c>
      <c r="U18">
        <f>Table4[[#This Row],[Report]]*$P$322+Table4[[#This Row],[Journals]]*$Q$322+Table4[[#This Row],[Databases]]*$R$322+Table4[[#This Row],[Websites]]*$S$322+Table4[[#This Row],[Newspaper]]*$T$322</f>
        <v>50</v>
      </c>
      <c r="V18">
        <f>SUM(Table4[[#This Row],[Report]:[Websites]])</f>
        <v>2</v>
      </c>
      <c r="W18">
        <f>IF(Table4[[#This Row],[Insured Cost]]="",1,IF(Table4[[#This Row],[Reported cost]]="",2,""))</f>
        <v>1</v>
      </c>
      <c r="AA18">
        <v>44</v>
      </c>
      <c r="AD18">
        <v>3</v>
      </c>
      <c r="AF18" s="2">
        <v>100000</v>
      </c>
      <c r="AG18" s="78"/>
      <c r="AS18" s="74"/>
      <c r="AT18" s="74"/>
      <c r="AU18">
        <v>33</v>
      </c>
      <c r="AV18">
        <v>24</v>
      </c>
      <c r="BY18" t="s">
        <v>869</v>
      </c>
      <c r="BZ18" t="str">
        <f>IFERROR(LEFT(Table4[[#This Row],[reference/s]],SEARCH(";",Table4[[#This Row],[reference/s]])-1),"")</f>
        <v>EM-Track</v>
      </c>
      <c r="CA18" t="str">
        <f>IFERROR(MID(Table4[[#This Row],[reference/s]],SEARCH(";",Table4[[#This Row],[reference/s]])+2,SEARCH(";",Table4[[#This Row],[reference/s]],SEARCH(";",Table4[[#This Row],[reference/s]])+1)-SEARCH(";",Table4[[#This Row],[reference/s]])-2),"")</f>
        <v>Miller (2010)</v>
      </c>
      <c r="CB18">
        <f>IFERROR(SEARCH(";",Table4[[#This Row],[reference/s]]),"")</f>
        <v>9</v>
      </c>
      <c r="CC18" s="1">
        <f>IFERROR(SEARCH(";",Table4[[#This Row],[reference/s]],Table4[[#This Row],[Column2]]+1),"")</f>
        <v>24</v>
      </c>
      <c r="CD18" s="1" t="str">
        <f>IFERROR(SEARCH(";",Table4[[#This Row],[reference/s]],Table4[[#This Row],[Column3]]+1),"")</f>
        <v/>
      </c>
      <c r="CE18" s="1" t="str">
        <f>IFERROR(SEARCH(";",Table4[[#This Row],[reference/s]],Table4[[#This Row],[Column4]]+1),"")</f>
        <v/>
      </c>
      <c r="CF18" s="1" t="str">
        <f>IFERROR(SEARCH(";",Table4[[#This Row],[reference/s]],Table4[[#This Row],[Column5]]+1),"")</f>
        <v/>
      </c>
      <c r="CG18" s="1" t="str">
        <f>IFERROR(SEARCH(";",Table4[[#This Row],[reference/s]],Table4[[#This Row],[Column6]]+1),"")</f>
        <v/>
      </c>
      <c r="CH18" s="1" t="str">
        <f>IFERROR(SEARCH(";",Table4[[#This Row],[reference/s]],Table4[[#This Row],[Column7]]+1),"")</f>
        <v/>
      </c>
      <c r="CI18" s="1" t="str">
        <f>IFERROR(SEARCH(";",Table4[[#This Row],[reference/s]],Table4[[#This Row],[Column8]]+1),"")</f>
        <v/>
      </c>
      <c r="CJ18" s="1" t="str">
        <f>IFERROR(SEARCH(";",Table4[[#This Row],[reference/s]],Table4[[#This Row],[Column9]]+1),"")</f>
        <v/>
      </c>
      <c r="CK18" s="1" t="str">
        <f>IFERROR(SEARCH(";",Table4[[#This Row],[reference/s]],Table4[[#This Row],[Column10]]+1),"")</f>
        <v/>
      </c>
      <c r="CL18" s="1" t="str">
        <f>IFERROR(SEARCH(";",Table4[[#This Row],[reference/s]],Table4[[#This Row],[Column11]]+1),"")</f>
        <v/>
      </c>
      <c r="CM18" s="1" t="str">
        <f>IFERROR(MID(Table4[[#This Row],[reference/s]],Table4[[#This Row],[Column3]]+2,Table4[[#This Row],[Column4]]-Table4[[#This Row],[Column3]]-2),"")</f>
        <v/>
      </c>
      <c r="CN18" s="1" t="str">
        <f>IFERROR(MID(Table4[[#This Row],[reference/s]],Table4[[#This Row],[Column4]]+2,Table4[[#This Row],[Column5]]-Table4[[#This Row],[Column4]]-2),"")</f>
        <v/>
      </c>
      <c r="CO18" s="1" t="str">
        <f>IFERROR(MID(Table4[[#This Row],[reference/s]],Table4[[#This Row],[Column5]]+2,Table4[[#This Row],[Column6]]-Table4[[#This Row],[Column5]]-2),"")</f>
        <v/>
      </c>
    </row>
    <row r="19" spans="1:93" s="6" customFormat="1">
      <c r="A19" s="6">
        <v>254</v>
      </c>
      <c r="B19" s="6" t="s">
        <v>1593</v>
      </c>
      <c r="C19" s="6" t="s">
        <v>606</v>
      </c>
      <c r="D19" s="6" t="s">
        <v>606</v>
      </c>
      <c r="E19" s="6" t="s">
        <v>183</v>
      </c>
      <c r="F19" s="29">
        <v>25959</v>
      </c>
      <c r="G19" s="29">
        <v>25959</v>
      </c>
      <c r="H19" s="6" t="s">
        <v>657</v>
      </c>
      <c r="I19" s="75">
        <v>1971</v>
      </c>
      <c r="J19" s="6" t="s">
        <v>478</v>
      </c>
      <c r="K19" s="6" t="s">
        <v>478</v>
      </c>
      <c r="L19" s="6" t="s">
        <v>184</v>
      </c>
      <c r="M19" s="6" t="s">
        <v>184</v>
      </c>
      <c r="N19" s="6" t="s">
        <v>739</v>
      </c>
      <c r="O19" s="58" t="s">
        <v>1318</v>
      </c>
      <c r="P19" s="45">
        <v>1</v>
      </c>
      <c r="Q19" s="6">
        <v>0</v>
      </c>
      <c r="R19" s="6">
        <v>1</v>
      </c>
      <c r="S19" s="6">
        <v>1</v>
      </c>
      <c r="T19" s="6">
        <v>0</v>
      </c>
      <c r="U19" s="6">
        <f>Table4[[#This Row],[Report]]*$P$322+Table4[[#This Row],[Journals]]*$Q$322+Table4[[#This Row],[Databases]]*$R$322+Table4[[#This Row],[Websites]]*$S$322+Table4[[#This Row],[Newspaper]]*$T$322</f>
        <v>70</v>
      </c>
      <c r="V19" s="6">
        <f>SUM(Table4[[#This Row],[Report]:[Websites]])</f>
        <v>3</v>
      </c>
      <c r="W19" s="6">
        <f>IF(Table4[[#This Row],[Insured Cost]]="",1,IF(Table4[[#This Row],[Reported cost]]="",2,""))</f>
        <v>1</v>
      </c>
      <c r="Y19" s="6">
        <v>500</v>
      </c>
      <c r="AA19" s="6">
        <v>15</v>
      </c>
      <c r="AD19" s="6">
        <v>7</v>
      </c>
      <c r="AE19" s="30"/>
      <c r="AF19" s="30">
        <v>9000000</v>
      </c>
      <c r="AG19" s="79"/>
      <c r="AJ19" s="44">
        <v>120000</v>
      </c>
      <c r="AP19" s="6">
        <v>60</v>
      </c>
      <c r="AS19" s="75"/>
      <c r="AT19" s="75"/>
      <c r="BY19" s="6" t="s">
        <v>185</v>
      </c>
      <c r="BZ19" s="6" t="str">
        <f>IFERROR(LEFT(Table4[[#This Row],[reference/s]],SEARCH(";",Table4[[#This Row],[reference/s]])-1),"")</f>
        <v>wiki</v>
      </c>
      <c r="CA19" s="6" t="str">
        <f>IFERROR(MID(Table4[[#This Row],[reference/s]],SEARCH(";",Table4[[#This Row],[reference/s]])+2,SEARCH(";",Table4[[#This Row],[reference/s]],SEARCH(";",Table4[[#This Row],[reference/s]])+1)-SEARCH(";",Table4[[#This Row],[reference/s]])-2),"")</f>
        <v>EM-Track</v>
      </c>
      <c r="CB19" s="6">
        <f>IFERROR(SEARCH(";",Table4[[#This Row],[reference/s]]),"")</f>
        <v>5</v>
      </c>
      <c r="CC19" s="33">
        <f>IFERROR(SEARCH(";",Table4[[#This Row],[reference/s]],Table4[[#This Row],[Column2]]+1),"")</f>
        <v>15</v>
      </c>
      <c r="CD19" s="33" t="str">
        <f>IFERROR(SEARCH(";",Table4[[#This Row],[reference/s]],Table4[[#This Row],[Column3]]+1),"")</f>
        <v/>
      </c>
      <c r="CE19" s="33" t="str">
        <f>IFERROR(SEARCH(";",Table4[[#This Row],[reference/s]],Table4[[#This Row],[Column4]]+1),"")</f>
        <v/>
      </c>
      <c r="CF19" s="33" t="str">
        <f>IFERROR(SEARCH(";",Table4[[#This Row],[reference/s]],Table4[[#This Row],[Column5]]+1),"")</f>
        <v/>
      </c>
      <c r="CG19" s="33" t="str">
        <f>IFERROR(SEARCH(";",Table4[[#This Row],[reference/s]],Table4[[#This Row],[Column6]]+1),"")</f>
        <v/>
      </c>
      <c r="CH19" s="33" t="str">
        <f>IFERROR(SEARCH(";",Table4[[#This Row],[reference/s]],Table4[[#This Row],[Column7]]+1),"")</f>
        <v/>
      </c>
      <c r="CI19" s="33" t="str">
        <f>IFERROR(SEARCH(";",Table4[[#This Row],[reference/s]],Table4[[#This Row],[Column8]]+1),"")</f>
        <v/>
      </c>
      <c r="CJ19" s="33" t="str">
        <f>IFERROR(SEARCH(";",Table4[[#This Row],[reference/s]],Table4[[#This Row],[Column9]]+1),"")</f>
        <v/>
      </c>
      <c r="CK19" s="33" t="str">
        <f>IFERROR(SEARCH(";",Table4[[#This Row],[reference/s]],Table4[[#This Row],[Column10]]+1),"")</f>
        <v/>
      </c>
      <c r="CL19" s="33" t="str">
        <f>IFERROR(SEARCH(";",Table4[[#This Row],[reference/s]],Table4[[#This Row],[Column11]]+1),"")</f>
        <v/>
      </c>
      <c r="CM19" s="33" t="str">
        <f>IFERROR(MID(Table4[[#This Row],[reference/s]],Table4[[#This Row],[Column3]]+2,Table4[[#This Row],[Column4]]-Table4[[#This Row],[Column3]]-2),"")</f>
        <v/>
      </c>
      <c r="CN19" s="33" t="str">
        <f>IFERROR(MID(Table4[[#This Row],[reference/s]],Table4[[#This Row],[Column4]]+2,Table4[[#This Row],[Column5]]-Table4[[#This Row],[Column4]]-2),"")</f>
        <v/>
      </c>
      <c r="CO19" s="33" t="str">
        <f>IFERROR(MID(Table4[[#This Row],[reference/s]],Table4[[#This Row],[Column5]]+2,Table4[[#This Row],[Column6]]-Table4[[#This Row],[Column5]]-2),"")</f>
        <v/>
      </c>
    </row>
    <row r="20" spans="1:93" s="6" customFormat="1">
      <c r="A20"/>
      <c r="B20" t="s">
        <v>1593</v>
      </c>
      <c r="C20" t="s">
        <v>642</v>
      </c>
      <c r="D20"/>
      <c r="E20"/>
      <c r="F20" s="15">
        <v>26346</v>
      </c>
      <c r="G20" s="15">
        <v>26346</v>
      </c>
      <c r="H20" t="s">
        <v>661</v>
      </c>
      <c r="I20" s="74">
        <v>1972</v>
      </c>
      <c r="J20" t="s">
        <v>539</v>
      </c>
      <c r="K20" t="s">
        <v>539</v>
      </c>
      <c r="L20" t="s">
        <v>37</v>
      </c>
      <c r="M20" t="s">
        <v>37</v>
      </c>
      <c r="N20" t="s">
        <v>739</v>
      </c>
      <c r="O20" s="11" t="s">
        <v>694</v>
      </c>
      <c r="P20">
        <v>0</v>
      </c>
      <c r="Q20">
        <v>0</v>
      </c>
      <c r="R20">
        <v>0</v>
      </c>
      <c r="S20">
        <v>1</v>
      </c>
      <c r="T20">
        <v>2</v>
      </c>
      <c r="U20">
        <f>Table4[[#This Row],[Report]]*$P$322+Table4[[#This Row],[Journals]]*$Q$322+Table4[[#This Row],[Databases]]*$R$322+Table4[[#This Row],[Websites]]*$S$322+Table4[[#This Row],[Newspaper]]*$T$322</f>
        <v>12</v>
      </c>
      <c r="V20">
        <f>SUM(Table4[[#This Row],[Report]:[Websites]])</f>
        <v>1</v>
      </c>
      <c r="W20">
        <f>IF(Table4[[#This Row],[Insured Cost]]="",1,IF(Table4[[#This Row],[Reported cost]]="",2,""))</f>
        <v>1</v>
      </c>
      <c r="X20"/>
      <c r="Y20"/>
      <c r="Z20"/>
      <c r="AA20"/>
      <c r="AB20"/>
      <c r="AC20"/>
      <c r="AD20"/>
      <c r="AE20" s="2"/>
      <c r="AF20" s="2">
        <v>10000000</v>
      </c>
      <c r="AG20" s="78"/>
      <c r="AH20"/>
      <c r="AI20"/>
      <c r="AJ20"/>
      <c r="AK20"/>
      <c r="AL20"/>
      <c r="AM20"/>
      <c r="AN20"/>
      <c r="AO20"/>
      <c r="AP20"/>
      <c r="AQ20"/>
      <c r="AR20"/>
      <c r="AS20" s="74"/>
      <c r="AT20" s="74"/>
      <c r="AU20"/>
      <c r="AV20"/>
      <c r="AW20"/>
      <c r="AX20"/>
      <c r="AY20"/>
      <c r="AZ20"/>
      <c r="BA20"/>
      <c r="BB20"/>
      <c r="BC20"/>
      <c r="BD20"/>
      <c r="BE20"/>
      <c r="BF20"/>
      <c r="BG20"/>
      <c r="BH20"/>
      <c r="BI20"/>
      <c r="BJ20"/>
      <c r="BK20"/>
      <c r="BL20"/>
      <c r="BM20"/>
      <c r="BN20"/>
      <c r="BO20"/>
      <c r="BP20"/>
      <c r="BQ20"/>
      <c r="BR20"/>
      <c r="BS20"/>
      <c r="BT20"/>
      <c r="BU20"/>
      <c r="BV20"/>
      <c r="BW20"/>
      <c r="BX20"/>
      <c r="BY20"/>
      <c r="BZ20" t="str">
        <f>IFERROR(LEFT(Table4[[#This Row],[reference/s]],SEARCH(";",Table4[[#This Row],[reference/s]])-1),"")</f>
        <v>wiki</v>
      </c>
      <c r="CA20" t="str">
        <f>IFERROR(MID(Table4[[#This Row],[reference/s]],SEARCH(";",Table4[[#This Row],[reference/s]])+2,SEARCH(";",Table4[[#This Row],[reference/s]],SEARCH(";",Table4[[#This Row],[reference/s]])+1)-SEARCH(";",Table4[[#This Row],[reference/s]])-2),"")</f>
        <v>PDF newspaper</v>
      </c>
      <c r="CB20">
        <f>IFERROR(SEARCH(";",Table4[[#This Row],[reference/s]]),"")</f>
        <v>5</v>
      </c>
      <c r="CC20" s="1">
        <f>IFERROR(SEARCH(";",Table4[[#This Row],[reference/s]],Table4[[#This Row],[Column2]]+1),"")</f>
        <v>20</v>
      </c>
      <c r="CD20" s="1" t="str">
        <f>IFERROR(SEARCH(";",Table4[[#This Row],[reference/s]],Table4[[#This Row],[Column3]]+1),"")</f>
        <v/>
      </c>
      <c r="CE20" s="1" t="str">
        <f>IFERROR(SEARCH(";",Table4[[#This Row],[reference/s]],Table4[[#This Row],[Column4]]+1),"")</f>
        <v/>
      </c>
      <c r="CF20" s="1" t="str">
        <f>IFERROR(SEARCH(";",Table4[[#This Row],[reference/s]],Table4[[#This Row],[Column5]]+1),"")</f>
        <v/>
      </c>
      <c r="CG20" s="1" t="str">
        <f>IFERROR(SEARCH(";",Table4[[#This Row],[reference/s]],Table4[[#This Row],[Column6]]+1),"")</f>
        <v/>
      </c>
      <c r="CH20" s="1" t="str">
        <f>IFERROR(SEARCH(";",Table4[[#This Row],[reference/s]],Table4[[#This Row],[Column7]]+1),"")</f>
        <v/>
      </c>
      <c r="CI20" s="1" t="str">
        <f>IFERROR(SEARCH(";",Table4[[#This Row],[reference/s]],Table4[[#This Row],[Column8]]+1),"")</f>
        <v/>
      </c>
      <c r="CJ20" s="1" t="str">
        <f>IFERROR(SEARCH(";",Table4[[#This Row],[reference/s]],Table4[[#This Row],[Column9]]+1),"")</f>
        <v/>
      </c>
      <c r="CK20" s="1" t="str">
        <f>IFERROR(SEARCH(";",Table4[[#This Row],[reference/s]],Table4[[#This Row],[Column10]]+1),"")</f>
        <v/>
      </c>
      <c r="CL20" s="1" t="str">
        <f>IFERROR(SEARCH(";",Table4[[#This Row],[reference/s]],Table4[[#This Row],[Column11]]+1),"")</f>
        <v/>
      </c>
      <c r="CM20" s="1" t="str">
        <f>IFERROR(MID(Table4[[#This Row],[reference/s]],Table4[[#This Row],[Column3]]+2,Table4[[#This Row],[Column4]]-Table4[[#This Row],[Column3]]-2),"")</f>
        <v/>
      </c>
      <c r="CN20" s="1" t="str">
        <f>IFERROR(MID(Table4[[#This Row],[reference/s]],Table4[[#This Row],[Column4]]+2,Table4[[#This Row],[Column5]]-Table4[[#This Row],[Column4]]-2),"")</f>
        <v/>
      </c>
      <c r="CO20" s="1" t="str">
        <f>IFERROR(MID(Table4[[#This Row],[reference/s]],Table4[[#This Row],[Column5]]+2,Table4[[#This Row],[Column6]]-Table4[[#This Row],[Column5]]-2),"")</f>
        <v/>
      </c>
    </row>
    <row r="21" spans="1:93" s="6" customFormat="1">
      <c r="A21"/>
      <c r="B21" t="s">
        <v>1593</v>
      </c>
      <c r="C21" t="s">
        <v>606</v>
      </c>
      <c r="D21" t="s">
        <v>638</v>
      </c>
      <c r="E21" t="s">
        <v>656</v>
      </c>
      <c r="F21" s="15">
        <v>26346</v>
      </c>
      <c r="G21" s="15">
        <v>26346</v>
      </c>
      <c r="H21" t="s">
        <v>661</v>
      </c>
      <c r="I21" s="74">
        <v>1972</v>
      </c>
      <c r="J21" t="s">
        <v>515</v>
      </c>
      <c r="K21" t="s">
        <v>515</v>
      </c>
      <c r="L21" t="s">
        <v>30</v>
      </c>
      <c r="M21" t="s">
        <v>30</v>
      </c>
      <c r="N21" t="s">
        <v>739</v>
      </c>
      <c r="O21" s="35" t="s">
        <v>912</v>
      </c>
      <c r="P21" s="49">
        <v>0</v>
      </c>
      <c r="Q21" s="49">
        <v>0</v>
      </c>
      <c r="R21" s="49">
        <v>0</v>
      </c>
      <c r="S21" s="49">
        <v>2</v>
      </c>
      <c r="T21" s="49">
        <v>3</v>
      </c>
      <c r="U21" s="49">
        <f>Table4[[#This Row],[Report]]*$P$322+Table4[[#This Row],[Journals]]*$Q$322+Table4[[#This Row],[Databases]]*$R$322+Table4[[#This Row],[Websites]]*$S$322+Table4[[#This Row],[Newspaper]]*$T$322</f>
        <v>23</v>
      </c>
      <c r="V21" s="49">
        <f>SUM(Table4[[#This Row],[Report]:[Websites]])</f>
        <v>2</v>
      </c>
      <c r="W21">
        <f>IF(Table4[[#This Row],[Insured Cost]]="",1,IF(Table4[[#This Row],[Reported cost]]="",2,""))</f>
        <v>1</v>
      </c>
      <c r="X21"/>
      <c r="Y21"/>
      <c r="Z21"/>
      <c r="AA21"/>
      <c r="AB21"/>
      <c r="AC21"/>
      <c r="AD21"/>
      <c r="AE21" s="2"/>
      <c r="AF21" s="2">
        <v>3000000</v>
      </c>
      <c r="AG21" s="78">
        <v>1500</v>
      </c>
      <c r="AH21"/>
      <c r="AI21"/>
      <c r="AJ21"/>
      <c r="AK21"/>
      <c r="AL21"/>
      <c r="AM21"/>
      <c r="AN21"/>
      <c r="AO21"/>
      <c r="AP21"/>
      <c r="AQ21"/>
      <c r="AR21"/>
      <c r="AS21" s="74"/>
      <c r="AT21" s="74"/>
      <c r="AU21"/>
      <c r="AV21"/>
      <c r="AW21"/>
      <c r="AX21"/>
      <c r="AY21"/>
      <c r="AZ21"/>
      <c r="BA21"/>
      <c r="BB21"/>
      <c r="BC21"/>
      <c r="BD21"/>
      <c r="BE21"/>
      <c r="BF21"/>
      <c r="BG21"/>
      <c r="BH21"/>
      <c r="BI21"/>
      <c r="BJ21"/>
      <c r="BK21"/>
      <c r="BL21"/>
      <c r="BM21"/>
      <c r="BN21"/>
      <c r="BO21"/>
      <c r="BP21"/>
      <c r="BQ21"/>
      <c r="BR21"/>
      <c r="BS21"/>
      <c r="BT21"/>
      <c r="BU21"/>
      <c r="BV21"/>
      <c r="BW21"/>
      <c r="BX21"/>
      <c r="BY21"/>
      <c r="BZ21" t="str">
        <f>IFERROR(LEFT(Table4[[#This Row],[reference/s]],SEARCH(";",Table4[[#This Row],[reference/s]])-1),"")</f>
        <v>wiki</v>
      </c>
      <c r="CA21" t="str">
        <f>IFERROR(MID(Table4[[#This Row],[reference/s]],SEARCH(";",Table4[[#This Row],[reference/s]])+2,SEARCH(";",Table4[[#This Row],[reference/s]],SEARCH(";",Table4[[#This Row],[reference/s]])+1)-SEARCH(";",Table4[[#This Row],[reference/s]])-2),"")</f>
        <v>PDF - newspapers</v>
      </c>
      <c r="CB21">
        <f>IFERROR(SEARCH(";",Table4[[#This Row],[reference/s]]),"")</f>
        <v>5</v>
      </c>
      <c r="CC21" s="1">
        <f>IFERROR(SEARCH(";",Table4[[#This Row],[reference/s]],Table4[[#This Row],[Column2]]+1),"")</f>
        <v>23</v>
      </c>
      <c r="CD21" s="1">
        <f>IFERROR(SEARCH(";",Table4[[#This Row],[reference/s]],Table4[[#This Row],[Column3]]+1),"")</f>
        <v>88</v>
      </c>
      <c r="CE21" s="1" t="str">
        <f>IFERROR(SEARCH(";",Table4[[#This Row],[reference/s]],Table4[[#This Row],[Column4]]+1),"")</f>
        <v/>
      </c>
      <c r="CF21" s="1" t="str">
        <f>IFERROR(SEARCH(";",Table4[[#This Row],[reference/s]],Table4[[#This Row],[Column5]]+1),"")</f>
        <v/>
      </c>
      <c r="CG21" s="1" t="str">
        <f>IFERROR(SEARCH(";",Table4[[#This Row],[reference/s]],Table4[[#This Row],[Column6]]+1),"")</f>
        <v/>
      </c>
      <c r="CH21" s="1" t="str">
        <f>IFERROR(SEARCH(";",Table4[[#This Row],[reference/s]],Table4[[#This Row],[Column7]]+1),"")</f>
        <v/>
      </c>
      <c r="CI21" s="1" t="str">
        <f>IFERROR(SEARCH(";",Table4[[#This Row],[reference/s]],Table4[[#This Row],[Column8]]+1),"")</f>
        <v/>
      </c>
      <c r="CJ21" s="1" t="str">
        <f>IFERROR(SEARCH(";",Table4[[#This Row],[reference/s]],Table4[[#This Row],[Column9]]+1),"")</f>
        <v/>
      </c>
      <c r="CK21" s="1" t="str">
        <f>IFERROR(SEARCH(";",Table4[[#This Row],[reference/s]],Table4[[#This Row],[Column10]]+1),"")</f>
        <v/>
      </c>
      <c r="CL21" s="1" t="str">
        <f>IFERROR(SEARCH(";",Table4[[#This Row],[reference/s]],Table4[[#This Row],[Column11]]+1),"")</f>
        <v/>
      </c>
      <c r="CM21" s="1" t="str">
        <f>IFERROR(MID(Table4[[#This Row],[reference/s]],Table4[[#This Row],[Column3]]+2,Table4[[#This Row],[Column4]]-Table4[[#This Row],[Column3]]-2),"")</f>
        <v>http://www.theage.com.au/articles/2003/09/01/1062383507154.html</v>
      </c>
      <c r="CN21" s="1" t="str">
        <f>IFERROR(MID(Table4[[#This Row],[reference/s]],Table4[[#This Row],[Column4]]+2,Table4[[#This Row],[Column5]]-Table4[[#This Row],[Column4]]-2),"")</f>
        <v/>
      </c>
      <c r="CO21" s="1" t="str">
        <f>IFERROR(MID(Table4[[#This Row],[reference/s]],Table4[[#This Row],[Column5]]+2,Table4[[#This Row],[Column6]]-Table4[[#This Row],[Column5]]-2),"")</f>
        <v/>
      </c>
    </row>
    <row r="22" spans="1:93">
      <c r="A22" s="6">
        <v>222</v>
      </c>
      <c r="B22" s="6" t="s">
        <v>1593</v>
      </c>
      <c r="C22" t="s">
        <v>475</v>
      </c>
      <c r="D22" s="6" t="s">
        <v>1420</v>
      </c>
      <c r="E22" s="6" t="s">
        <v>166</v>
      </c>
      <c r="F22" s="29">
        <v>26385</v>
      </c>
      <c r="G22" s="29">
        <v>26391</v>
      </c>
      <c r="H22" s="6" t="s">
        <v>662</v>
      </c>
      <c r="I22" s="75">
        <v>1972</v>
      </c>
      <c r="J22" s="6" t="s">
        <v>1421</v>
      </c>
      <c r="K22" s="6" t="s">
        <v>548</v>
      </c>
      <c r="L22" s="6" t="s">
        <v>50</v>
      </c>
      <c r="M22" s="6" t="s">
        <v>50</v>
      </c>
      <c r="N22" s="6" t="s">
        <v>739</v>
      </c>
      <c r="O22" s="58" t="s">
        <v>1422</v>
      </c>
      <c r="P22" s="6">
        <v>0</v>
      </c>
      <c r="Q22" s="6">
        <v>0</v>
      </c>
      <c r="R22" s="6">
        <v>1</v>
      </c>
      <c r="S22" s="6">
        <v>2</v>
      </c>
      <c r="T22" s="6">
        <v>2</v>
      </c>
      <c r="U22" s="6">
        <f>Table4[[#This Row],[Report]]*$P$322+Table4[[#This Row],[Journals]]*$Q$322+Table4[[#This Row],[Databases]]*$R$322+Table4[[#This Row],[Websites]]*$S$322+Table4[[#This Row],[Newspaper]]*$T$322</f>
        <v>42</v>
      </c>
      <c r="V22" s="6">
        <f>SUM(Table4[[#This Row],[Report]:[Websites]])</f>
        <v>3</v>
      </c>
      <c r="W22" s="6">
        <f>IF(Table4[[#This Row],[Insured Cost]]="",1,IF(Table4[[#This Row],[Reported cost]]="",2,""))</f>
        <v>1</v>
      </c>
      <c r="X22" s="6">
        <v>12</v>
      </c>
      <c r="Y22" s="6"/>
      <c r="Z22" s="6"/>
      <c r="AA22" s="6"/>
      <c r="AB22" s="6"/>
      <c r="AC22" s="6"/>
      <c r="AD22" s="6">
        <v>8</v>
      </c>
      <c r="AE22" s="30"/>
      <c r="AF22" s="30">
        <v>7000000</v>
      </c>
      <c r="AG22" s="79"/>
      <c r="AH22" s="6"/>
      <c r="AI22" s="6"/>
      <c r="AJ22" s="6"/>
      <c r="AK22" s="6"/>
      <c r="AL22" s="6"/>
      <c r="AM22" s="6"/>
      <c r="AN22" s="6"/>
      <c r="AO22" s="6"/>
      <c r="AP22" s="6"/>
      <c r="AQ22" s="6"/>
      <c r="AR22" s="6"/>
      <c r="AS22" s="75"/>
      <c r="AT22" s="75"/>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t="s">
        <v>167</v>
      </c>
      <c r="BZ22" s="6" t="str">
        <f>IFERROR(LEFT(Table4[[#This Row],[reference/s]],SEARCH(";",Table4[[#This Row],[reference/s]])-1),"")</f>
        <v>EM-Track</v>
      </c>
      <c r="CA22" s="6" t="str">
        <f>IFERROR(MID(Table4[[#This Row],[reference/s]],SEARCH(";",Table4[[#This Row],[reference/s]])+2,SEARCH(";",Table4[[#This Row],[reference/s]],SEARCH(";",Table4[[#This Row],[reference/s]])+1)-SEARCH(";",Table4[[#This Row],[reference/s]])-2),"")</f>
        <v>wiki</v>
      </c>
      <c r="CB22" s="6">
        <f>IFERROR(SEARCH(";",Table4[[#This Row],[reference/s]]),"")</f>
        <v>9</v>
      </c>
      <c r="CC22" s="33">
        <f>IFERROR(SEARCH(";",Table4[[#This Row],[reference/s]],Table4[[#This Row],[Column2]]+1),"")</f>
        <v>15</v>
      </c>
      <c r="CD22" s="33">
        <f>IFERROR(SEARCH(";",Table4[[#This Row],[reference/s]],Table4[[#This Row],[Column3]]+1),"")</f>
        <v>27</v>
      </c>
      <c r="CE22" s="33">
        <f>IFERROR(SEARCH(";",Table4[[#This Row],[reference/s]],Table4[[#This Row],[Column4]]+1),"")</f>
        <v>114</v>
      </c>
      <c r="CF22" s="33">
        <f>IFERROR(SEARCH(";",Table4[[#This Row],[reference/s]],Table4[[#This Row],[Column5]]+1),"")</f>
        <v>129</v>
      </c>
      <c r="CG22" s="33">
        <f>IFERROR(SEARCH(";",Table4[[#This Row],[reference/s]],Table4[[#This Row],[Column6]]+1),"")</f>
        <v>146</v>
      </c>
      <c r="CH22" s="33" t="str">
        <f>IFERROR(SEARCH(";",Table4[[#This Row],[reference/s]],Table4[[#This Row],[Column7]]+1),"")</f>
        <v/>
      </c>
      <c r="CI22" s="33" t="str">
        <f>IFERROR(SEARCH(";",Table4[[#This Row],[reference/s]],Table4[[#This Row],[Column8]]+1),"")</f>
        <v/>
      </c>
      <c r="CJ22" s="33" t="str">
        <f>IFERROR(SEARCH(";",Table4[[#This Row],[reference/s]],Table4[[#This Row],[Column9]]+1),"")</f>
        <v/>
      </c>
      <c r="CK22" s="33" t="str">
        <f>IFERROR(SEARCH(";",Table4[[#This Row],[reference/s]],Table4[[#This Row],[Column10]]+1),"")</f>
        <v/>
      </c>
      <c r="CL22" s="33" t="str">
        <f>IFERROR(SEARCH(";",Table4[[#This Row],[reference/s]],Table4[[#This Row],[Column11]]+1),"")</f>
        <v/>
      </c>
      <c r="CM22" s="33" t="str">
        <f>IFERROR(MID(Table4[[#This Row],[reference/s]],Table4[[#This Row],[Column3]]+2,Table4[[#This Row],[Column4]]-Table4[[#This Row],[Column3]]-2),"")</f>
        <v>Peele 1988</v>
      </c>
      <c r="CN22" s="33" t="str">
        <f>IFERROR(MID(Table4[[#This Row],[reference/s]],Table4[[#This Row],[Column4]]+2,Table4[[#This Row],[Column5]]-Table4[[#This Row],[Column4]]-2),"")</f>
        <v>http://www.australiangeographic.com.au/journal/timeline-australias-worst-cyclones.htm</v>
      </c>
      <c r="CO22" s="33" t="str">
        <f>IFERROR(MID(Table4[[#This Row],[reference/s]],Table4[[#This Row],[Column5]]+2,Table4[[#This Row],[Column6]]-Table4[[#This Row],[Column5]]-2),"")</f>
        <v>PDF newspaper</v>
      </c>
    </row>
    <row r="23" spans="1:93">
      <c r="A23" s="6"/>
      <c r="B23" s="6" t="s">
        <v>1582</v>
      </c>
      <c r="C23" t="s">
        <v>475</v>
      </c>
      <c r="D23" s="6" t="s">
        <v>1100</v>
      </c>
      <c r="E23" s="6" t="s">
        <v>1249</v>
      </c>
      <c r="F23" s="29">
        <v>26335</v>
      </c>
      <c r="G23" s="29">
        <v>26340</v>
      </c>
      <c r="H23" s="6" t="s">
        <v>661</v>
      </c>
      <c r="I23" s="75">
        <v>1972</v>
      </c>
      <c r="J23" s="6" t="s">
        <v>1426</v>
      </c>
      <c r="K23" s="6" t="s">
        <v>1425</v>
      </c>
      <c r="L23" s="6" t="s">
        <v>50</v>
      </c>
      <c r="M23" s="6" t="s">
        <v>50</v>
      </c>
      <c r="N23" s="6"/>
      <c r="O23" s="58" t="s">
        <v>1332</v>
      </c>
      <c r="P23" s="6">
        <v>2</v>
      </c>
      <c r="Q23" s="6">
        <v>2</v>
      </c>
      <c r="R23" s="6">
        <v>1</v>
      </c>
      <c r="S23" s="6">
        <v>0</v>
      </c>
      <c r="T23" s="6">
        <v>4</v>
      </c>
      <c r="U23" s="6">
        <f>Table4[[#This Row],[Report]]*$P$322+Table4[[#This Row],[Journals]]*$Q$322+Table4[[#This Row],[Databases]]*$R$322+Table4[[#This Row],[Websites]]*$S$322+Table4[[#This Row],[Newspaper]]*$T$322</f>
        <v>164</v>
      </c>
      <c r="V23" s="6">
        <f>SUM(Table4[[#This Row],[Report]:[Websites]])</f>
        <v>5</v>
      </c>
      <c r="W23" s="33" t="str">
        <f>IF(Table4[[#This Row],[Insured Cost]]="",1,IF(Table4[[#This Row],[Reported cost]]="",2,""))</f>
        <v/>
      </c>
      <c r="X23" s="6"/>
      <c r="Y23" s="6"/>
      <c r="Z23" s="6"/>
      <c r="AA23" s="6"/>
      <c r="AB23" s="6"/>
      <c r="AC23" s="6"/>
      <c r="AD23" s="6"/>
      <c r="AE23" s="30">
        <v>2000000</v>
      </c>
      <c r="AF23" s="30">
        <v>585000</v>
      </c>
      <c r="AG23" s="79"/>
      <c r="AH23" s="6"/>
      <c r="AI23" s="6"/>
      <c r="AJ23" s="6"/>
      <c r="AK23" s="6"/>
      <c r="AL23" s="6"/>
      <c r="AM23" s="6"/>
      <c r="AN23" s="6"/>
      <c r="AO23" s="6" t="s">
        <v>1427</v>
      </c>
      <c r="AP23" s="6"/>
      <c r="AQ23" s="6"/>
      <c r="AR23" s="6"/>
      <c r="AS23" s="75"/>
      <c r="AT23" s="75"/>
      <c r="AU23" s="6"/>
      <c r="AV23" s="6"/>
      <c r="AW23" s="6"/>
      <c r="AX23" s="6"/>
      <c r="AY23" s="6"/>
      <c r="AZ23" s="6"/>
      <c r="BA23" s="6" t="s">
        <v>1424</v>
      </c>
      <c r="BB23" s="6"/>
      <c r="BC23" s="6"/>
      <c r="BD23" s="6"/>
      <c r="BE23" s="6"/>
      <c r="BF23" s="6"/>
      <c r="BG23" s="6"/>
      <c r="BH23" s="6"/>
      <c r="BI23" s="6"/>
      <c r="BJ23" s="6"/>
      <c r="BK23" s="6"/>
      <c r="BL23" s="6"/>
      <c r="BM23" s="6"/>
      <c r="BN23" s="6"/>
      <c r="BO23" s="6"/>
      <c r="BP23" s="6"/>
      <c r="BQ23" s="6"/>
      <c r="BR23" s="6"/>
      <c r="BS23" s="6"/>
      <c r="BT23" s="6"/>
      <c r="BU23" s="6"/>
      <c r="BV23" s="6"/>
      <c r="BW23" s="6"/>
      <c r="BX23" s="6"/>
      <c r="BY23" s="6"/>
      <c r="BZ23" s="6" t="str">
        <f>IFERROR(LEFT(Table4[[#This Row],[reference/s]],SEARCH(";",Table4[[#This Row],[reference/s]])-1),"")</f>
        <v>ICA</v>
      </c>
      <c r="CA23" s="6" t="str">
        <f>IFERROR(MID(Table4[[#This Row],[reference/s]],SEARCH(";",Table4[[#This Row],[reference/s]])+2,SEARCH(";",Table4[[#This Row],[reference/s]],SEARCH(";",Table4[[#This Row],[reference/s]])+1)-SEARCH(";",Table4[[#This Row],[reference/s]])-2),"")</f>
        <v>harden-up</v>
      </c>
      <c r="CB23" s="6">
        <f>IFERROR(SEARCH(";",Table4[[#This Row],[reference/s]]),"")</f>
        <v>4</v>
      </c>
      <c r="CC23" s="33">
        <f>IFERROR(SEARCH(";",Table4[[#This Row],[reference/s]],Table4[[#This Row],[Column2]]+1),"")</f>
        <v>15</v>
      </c>
      <c r="CD23" s="33">
        <f>IFERROR(SEARCH(";",Table4[[#This Row],[reference/s]],Table4[[#This Row],[Column3]]+1),"")</f>
        <v>20</v>
      </c>
      <c r="CE23" s="33">
        <f>IFERROR(SEARCH(";",Table4[[#This Row],[reference/s]],Table4[[#This Row],[Column4]]+1),"")</f>
        <v>49</v>
      </c>
      <c r="CF23" s="33" t="str">
        <f>IFERROR(SEARCH(";",Table4[[#This Row],[reference/s]],Table4[[#This Row],[Column5]]+1),"")</f>
        <v/>
      </c>
      <c r="CG23" s="33" t="str">
        <f>IFERROR(SEARCH(";",Table4[[#This Row],[reference/s]],Table4[[#This Row],[Column6]]+1),"")</f>
        <v/>
      </c>
      <c r="CH23" s="33" t="str">
        <f>IFERROR(SEARCH(";",Table4[[#This Row],[reference/s]],Table4[[#This Row],[Column7]]+1),"")</f>
        <v/>
      </c>
      <c r="CI23" s="33" t="str">
        <f>IFERROR(SEARCH(";",Table4[[#This Row],[reference/s]],Table4[[#This Row],[Column8]]+1),"")</f>
        <v/>
      </c>
      <c r="CJ23" s="33" t="str">
        <f>IFERROR(SEARCH(";",Table4[[#This Row],[reference/s]],Table4[[#This Row],[Column9]]+1),"")</f>
        <v/>
      </c>
      <c r="CK23" s="33" t="str">
        <f>IFERROR(SEARCH(";",Table4[[#This Row],[reference/s]],Table4[[#This Row],[Column10]]+1),"")</f>
        <v/>
      </c>
      <c r="CL23" s="33" t="str">
        <f>IFERROR(SEARCH(";",Table4[[#This Row],[reference/s]],Table4[[#This Row],[Column11]]+1),"")</f>
        <v/>
      </c>
      <c r="CM23" s="33" t="str">
        <f>IFERROR(MID(Table4[[#This Row],[reference/s]],Table4[[#This Row],[Column3]]+2,Table4[[#This Row],[Column4]]-Table4[[#This Row],[Column3]]-2),"")</f>
        <v>BoM</v>
      </c>
      <c r="CN23" s="33" t="str">
        <f>IFERROR(MID(Table4[[#This Row],[reference/s]],Table4[[#This Row],[Column4]]+2,Table4[[#This Row],[Column5]]-Table4[[#This Row],[Column4]]-2),"")</f>
        <v>Barr 1972 *requested 01-07*</v>
      </c>
      <c r="CO23" s="33" t="str">
        <f>IFERROR(MID(Table4[[#This Row],[reference/s]],Table4[[#This Row],[Column5]]+2,Table4[[#This Row],[Column6]]-Table4[[#This Row],[Column5]]-2),"")</f>
        <v/>
      </c>
    </row>
    <row r="24" spans="1:93" s="6" customFormat="1">
      <c r="A24">
        <v>624</v>
      </c>
      <c r="B24" t="s">
        <v>1590</v>
      </c>
      <c r="C24" t="s">
        <v>810</v>
      </c>
      <c r="D24" s="6" t="s">
        <v>785</v>
      </c>
      <c r="E24" t="s">
        <v>786</v>
      </c>
      <c r="F24" s="15">
        <v>26634</v>
      </c>
      <c r="G24" s="15">
        <v>26723</v>
      </c>
      <c r="H24" t="s">
        <v>661</v>
      </c>
      <c r="I24" s="74">
        <v>1973</v>
      </c>
      <c r="J24" t="s">
        <v>1435</v>
      </c>
      <c r="K24" t="s">
        <v>787</v>
      </c>
      <c r="L24" t="s">
        <v>791</v>
      </c>
      <c r="M24" t="s">
        <v>51</v>
      </c>
      <c r="N24" t="s">
        <v>30</v>
      </c>
      <c r="O24" s="11" t="s">
        <v>1578</v>
      </c>
      <c r="P24">
        <v>0</v>
      </c>
      <c r="Q24">
        <v>3</v>
      </c>
      <c r="R24">
        <v>2</v>
      </c>
      <c r="S24">
        <v>1</v>
      </c>
      <c r="T24">
        <v>1</v>
      </c>
      <c r="U24">
        <f>Table4[[#This Row],[Report]]*$P$322+Table4[[#This Row],[Journals]]*$Q$322+Table4[[#This Row],[Databases]]*$R$322+Table4[[#This Row],[Websites]]*$S$322+Table4[[#This Row],[Newspaper]]*$T$322</f>
        <v>141</v>
      </c>
      <c r="V24">
        <f>SUM(Table4[[#This Row],[Report]:[Websites]])</f>
        <v>6</v>
      </c>
      <c r="W24">
        <f>IF(Table4[[#This Row],[Insured Cost]]="",1,IF(Table4[[#This Row],[Reported cost]]="",2,""))</f>
        <v>2</v>
      </c>
      <c r="X24">
        <v>100000</v>
      </c>
      <c r="Y24"/>
      <c r="Z24"/>
      <c r="AA24">
        <v>1000</v>
      </c>
      <c r="AB24"/>
      <c r="AC24"/>
      <c r="AD24">
        <v>92</v>
      </c>
      <c r="AE24" t="s">
        <v>1379</v>
      </c>
      <c r="AF24" s="2"/>
      <c r="AG24" s="78"/>
      <c r="AH24"/>
      <c r="AI24"/>
      <c r="AJ24"/>
      <c r="AK24"/>
      <c r="AL24"/>
      <c r="AM24"/>
      <c r="AN24"/>
      <c r="AO24"/>
      <c r="AP24"/>
      <c r="AQ24"/>
      <c r="AR24"/>
      <c r="AS24" s="74"/>
      <c r="AT24" s="74"/>
      <c r="AU24"/>
      <c r="AV24"/>
      <c r="AW24"/>
      <c r="AX24"/>
      <c r="AY24"/>
      <c r="AZ24"/>
      <c r="BA24"/>
      <c r="BB24"/>
      <c r="BC24"/>
      <c r="BD24"/>
      <c r="BE24"/>
      <c r="BF24"/>
      <c r="BG24"/>
      <c r="BH24"/>
      <c r="BI24"/>
      <c r="BJ24"/>
      <c r="BK24"/>
      <c r="BL24"/>
      <c r="BM24"/>
      <c r="BN24"/>
      <c r="BO24"/>
      <c r="BP24"/>
      <c r="BQ24"/>
      <c r="BR24"/>
      <c r="BS24"/>
      <c r="BT24"/>
      <c r="BU24"/>
      <c r="BV24"/>
      <c r="BW24"/>
      <c r="BX24"/>
      <c r="BY24" t="s">
        <v>788</v>
      </c>
      <c r="BZ24" t="str">
        <f>IFERROR(LEFT(Table4[[#This Row],[reference/s]],SEARCH(";",Table4[[#This Row],[reference/s]])-1),"")</f>
        <v>EM-Track</v>
      </c>
      <c r="CA24" t="str">
        <f>IFERROR(MID(Table4[[#This Row],[reference/s]],SEARCH(";",Table4[[#This Row],[reference/s]])+2,SEARCH(";",Table4[[#This Row],[reference/s]],SEARCH(";",Table4[[#This Row],[reference/s]])+1)-SEARCH(";",Table4[[#This Row],[reference/s]])-2),"")</f>
        <v>wiki</v>
      </c>
      <c r="CB24">
        <f>IFERROR(SEARCH(";",Table4[[#This Row],[reference/s]]),"")</f>
        <v>9</v>
      </c>
      <c r="CC24" s="1">
        <f>IFERROR(SEARCH(";",Table4[[#This Row],[reference/s]],Table4[[#This Row],[Column2]]+1),"")</f>
        <v>15</v>
      </c>
      <c r="CD24" s="1">
        <f>IFERROR(SEARCH(";",Table4[[#This Row],[reference/s]],Table4[[#This Row],[Column3]]+1),"")</f>
        <v>32</v>
      </c>
      <c r="CE24" s="1">
        <f>IFERROR(SEARCH(";",Table4[[#This Row],[reference/s]],Table4[[#This Row],[Column4]]+1),"")</f>
        <v>54</v>
      </c>
      <c r="CF24" s="1">
        <f>IFERROR(SEARCH(";",Table4[[#This Row],[reference/s]],Table4[[#This Row],[Column5]]+1),"")</f>
        <v>79</v>
      </c>
      <c r="CG24" s="1" t="str">
        <f>IFERROR(SEARCH(";",Table4[[#This Row],[reference/s]],Table4[[#This Row],[Column6]]+1),"")</f>
        <v/>
      </c>
      <c r="CH24" s="1" t="str">
        <f>IFERROR(SEARCH(";",Table4[[#This Row],[reference/s]],Table4[[#This Row],[Column7]]+1),"")</f>
        <v/>
      </c>
      <c r="CI24" s="1" t="str">
        <f>IFERROR(SEARCH(";",Table4[[#This Row],[reference/s]],Table4[[#This Row],[Column8]]+1),"")</f>
        <v/>
      </c>
      <c r="CJ24" s="1" t="str">
        <f>IFERROR(SEARCH(";",Table4[[#This Row],[reference/s]],Table4[[#This Row],[Column9]]+1),"")</f>
        <v/>
      </c>
      <c r="CK24" s="1" t="str">
        <f>IFERROR(SEARCH(";",Table4[[#This Row],[reference/s]],Table4[[#This Row],[Column10]]+1),"")</f>
        <v/>
      </c>
      <c r="CL24" s="1" t="str">
        <f>IFERROR(SEARCH(";",Table4[[#This Row],[reference/s]],Table4[[#This Row],[Column11]]+1),"")</f>
        <v/>
      </c>
      <c r="CM24" s="1" t="str">
        <f>IFERROR(MID(Table4[[#This Row],[reference/s]],Table4[[#This Row],[Column3]]+2,Table4[[#This Row],[Column4]]-Table4[[#This Row],[Column3]]-2),"")</f>
        <v>PDF - newspaper</v>
      </c>
      <c r="CN24" s="1" t="str">
        <f>IFERROR(MID(Table4[[#This Row],[reference/s]],Table4[[#This Row],[Column4]]+2,Table4[[#This Row],[Column5]]-Table4[[#This Row],[Column4]]-2),"")</f>
        <v>Reeves (2010) pg 147</v>
      </c>
      <c r="CO24" s="1" t="str">
        <f>IFERROR(MID(Table4[[#This Row],[reference/s]],Table4[[#This Row],[Column5]]+2,Table4[[#This Row],[Column6]]-Table4[[#This Row],[Column5]]-2),"")</f>
        <v>Narn and Fawcett (2013)</v>
      </c>
    </row>
    <row r="25" spans="1:93">
      <c r="B25" t="s">
        <v>1593</v>
      </c>
      <c r="C25" t="s">
        <v>606</v>
      </c>
      <c r="F25" s="15">
        <v>26914</v>
      </c>
      <c r="G25" s="15">
        <v>26921</v>
      </c>
      <c r="H25" t="s">
        <v>695</v>
      </c>
      <c r="I25" s="74">
        <v>1973</v>
      </c>
      <c r="J25" t="s">
        <v>1437</v>
      </c>
      <c r="K25" t="s">
        <v>697</v>
      </c>
      <c r="L25" t="s">
        <v>30</v>
      </c>
      <c r="M25" t="s">
        <v>30</v>
      </c>
      <c r="N25" t="s">
        <v>739</v>
      </c>
      <c r="O25" s="11" t="s">
        <v>693</v>
      </c>
      <c r="P25">
        <v>0</v>
      </c>
      <c r="Q25">
        <v>0</v>
      </c>
      <c r="R25">
        <v>0</v>
      </c>
      <c r="S25">
        <v>1</v>
      </c>
      <c r="T25">
        <v>5</v>
      </c>
      <c r="U25">
        <f>Table4[[#This Row],[Report]]*$P$322+Table4[[#This Row],[Journals]]*$Q$322+Table4[[#This Row],[Databases]]*$R$322+Table4[[#This Row],[Websites]]*$S$322+Table4[[#This Row],[Newspaper]]*$T$322</f>
        <v>15</v>
      </c>
      <c r="V25">
        <f>SUM(Table4[[#This Row],[Report]:[Websites]])</f>
        <v>1</v>
      </c>
      <c r="W25">
        <f>IF(Table4[[#This Row],[Insured Cost]]="",1,IF(Table4[[#This Row],[Reported cost]]="",2,""))</f>
        <v>1</v>
      </c>
      <c r="Z25">
        <v>300</v>
      </c>
      <c r="AD25">
        <v>1</v>
      </c>
      <c r="AF25" s="2">
        <v>8500000</v>
      </c>
      <c r="AG25" s="78"/>
      <c r="AI25" t="s">
        <v>1438</v>
      </c>
      <c r="AS25" s="74">
        <v>130</v>
      </c>
      <c r="AT25" s="74">
        <v>2</v>
      </c>
      <c r="AX25" t="s">
        <v>1436</v>
      </c>
      <c r="BZ25" t="str">
        <f>IFERROR(LEFT(Table4[[#This Row],[reference/s]],SEARCH(";",Table4[[#This Row],[reference/s]])-1),"")</f>
        <v>wiki</v>
      </c>
      <c r="CA25" t="str">
        <f>IFERROR(MID(Table4[[#This Row],[reference/s]],SEARCH(";",Table4[[#This Row],[reference/s]])+2,SEARCH(";",Table4[[#This Row],[reference/s]],SEARCH(";",Table4[[#This Row],[reference/s]])+1)-SEARCH(";",Table4[[#This Row],[reference/s]])-2),"")</f>
        <v/>
      </c>
      <c r="CB25">
        <f>IFERROR(SEARCH(";",Table4[[#This Row],[reference/s]]),"")</f>
        <v>5</v>
      </c>
      <c r="CC25" s="1" t="str">
        <f>IFERROR(SEARCH(";",Table4[[#This Row],[reference/s]],Table4[[#This Row],[Column2]]+1),"")</f>
        <v/>
      </c>
      <c r="CD25" s="1" t="str">
        <f>IFERROR(SEARCH(";",Table4[[#This Row],[reference/s]],Table4[[#This Row],[Column3]]+1),"")</f>
        <v/>
      </c>
      <c r="CE25" s="1" t="str">
        <f>IFERROR(SEARCH(";",Table4[[#This Row],[reference/s]],Table4[[#This Row],[Column4]]+1),"")</f>
        <v/>
      </c>
      <c r="CF25" s="1" t="str">
        <f>IFERROR(SEARCH(";",Table4[[#This Row],[reference/s]],Table4[[#This Row],[Column5]]+1),"")</f>
        <v/>
      </c>
      <c r="CG25" s="1" t="str">
        <f>IFERROR(SEARCH(";",Table4[[#This Row],[reference/s]],Table4[[#This Row],[Column6]]+1),"")</f>
        <v/>
      </c>
      <c r="CH25" s="1" t="str">
        <f>IFERROR(SEARCH(";",Table4[[#This Row],[reference/s]],Table4[[#This Row],[Column7]]+1),"")</f>
        <v/>
      </c>
      <c r="CI25" s="1" t="str">
        <f>IFERROR(SEARCH(";",Table4[[#This Row],[reference/s]],Table4[[#This Row],[Column8]]+1),"")</f>
        <v/>
      </c>
      <c r="CJ25" s="1" t="str">
        <f>IFERROR(SEARCH(";",Table4[[#This Row],[reference/s]],Table4[[#This Row],[Column9]]+1),"")</f>
        <v/>
      </c>
      <c r="CK25" s="1" t="str">
        <f>IFERROR(SEARCH(";",Table4[[#This Row],[reference/s]],Table4[[#This Row],[Column10]]+1),"")</f>
        <v/>
      </c>
      <c r="CL25" s="1" t="str">
        <f>IFERROR(SEARCH(";",Table4[[#This Row],[reference/s]],Table4[[#This Row],[Column11]]+1),"")</f>
        <v/>
      </c>
      <c r="CM25" s="1" t="str">
        <f>IFERROR(MID(Table4[[#This Row],[reference/s]],Table4[[#This Row],[Column3]]+2,Table4[[#This Row],[Column4]]-Table4[[#This Row],[Column3]]-2),"")</f>
        <v/>
      </c>
      <c r="CN25" s="1" t="str">
        <f>IFERROR(MID(Table4[[#This Row],[reference/s]],Table4[[#This Row],[Column4]]+2,Table4[[#This Row],[Column5]]-Table4[[#This Row],[Column4]]-2),"")</f>
        <v/>
      </c>
      <c r="CO25" s="1" t="str">
        <f>IFERROR(MID(Table4[[#This Row],[reference/s]],Table4[[#This Row],[Column5]]+2,Table4[[#This Row],[Column6]]-Table4[[#This Row],[Column5]]-2),"")</f>
        <v/>
      </c>
    </row>
    <row r="26" spans="1:93">
      <c r="B26" t="s">
        <v>1593</v>
      </c>
      <c r="C26" t="s">
        <v>590</v>
      </c>
      <c r="D26" t="s">
        <v>1430</v>
      </c>
      <c r="F26" s="4">
        <v>26732</v>
      </c>
      <c r="G26" s="4">
        <v>26732</v>
      </c>
      <c r="H26" t="s">
        <v>658</v>
      </c>
      <c r="I26" s="74">
        <v>1973</v>
      </c>
      <c r="J26" t="s">
        <v>632</v>
      </c>
      <c r="K26" t="s">
        <v>632</v>
      </c>
      <c r="L26" t="s">
        <v>37</v>
      </c>
      <c r="M26" t="s">
        <v>37</v>
      </c>
      <c r="N26" t="s">
        <v>739</v>
      </c>
      <c r="O26" s="11" t="s">
        <v>876</v>
      </c>
      <c r="P26">
        <v>0</v>
      </c>
      <c r="Q26">
        <v>1</v>
      </c>
      <c r="R26">
        <v>0</v>
      </c>
      <c r="S26">
        <v>1</v>
      </c>
      <c r="T26">
        <v>0</v>
      </c>
      <c r="U26">
        <f>Table4[[#This Row],[Report]]*$P$322+Table4[[#This Row],[Journals]]*$Q$322+Table4[[#This Row],[Databases]]*$R$322+Table4[[#This Row],[Websites]]*$S$322+Table4[[#This Row],[Newspaper]]*$T$322</f>
        <v>40</v>
      </c>
      <c r="V26">
        <f>SUM(Table4[[#This Row],[Report]:[Websites]])</f>
        <v>2</v>
      </c>
      <c r="W26">
        <f>IF(Table4[[#This Row],[Insured Cost]]="",1,IF(Table4[[#This Row],[Reported cost]]="",2,""))</f>
        <v>1</v>
      </c>
      <c r="AF26" s="2">
        <v>2800000</v>
      </c>
      <c r="AG26" s="78"/>
      <c r="AS26" s="74"/>
      <c r="AT26" s="74"/>
      <c r="BZ26" t="str">
        <f>IFERROR(LEFT(Table4[[#This Row],[reference/s]],SEARCH(";",Table4[[#This Row],[reference/s]])-1),"")</f>
        <v>wiki</v>
      </c>
      <c r="CA26" t="str">
        <f>IFERROR(MID(Table4[[#This Row],[reference/s]],SEARCH(";",Table4[[#This Row],[reference/s]])+2,SEARCH(";",Table4[[#This Row],[reference/s]],SEARCH(";",Table4[[#This Row],[reference/s]])+1)-SEARCH(";",Table4[[#This Row],[reference/s]])-2),"")</f>
        <v/>
      </c>
      <c r="CB26">
        <f>IFERROR(SEARCH(";",Table4[[#This Row],[reference/s]]),"")</f>
        <v>5</v>
      </c>
      <c r="CC26" s="1" t="str">
        <f>IFERROR(SEARCH(";",Table4[[#This Row],[reference/s]],Table4[[#This Row],[Column2]]+1),"")</f>
        <v/>
      </c>
      <c r="CD26" s="1" t="str">
        <f>IFERROR(SEARCH(";",Table4[[#This Row],[reference/s]],Table4[[#This Row],[Column3]]+1),"")</f>
        <v/>
      </c>
      <c r="CE26" s="1" t="str">
        <f>IFERROR(SEARCH(";",Table4[[#This Row],[reference/s]],Table4[[#This Row],[Column4]]+1),"")</f>
        <v/>
      </c>
      <c r="CF26" s="1" t="str">
        <f>IFERROR(SEARCH(";",Table4[[#This Row],[reference/s]],Table4[[#This Row],[Column5]]+1),"")</f>
        <v/>
      </c>
      <c r="CG26" s="1" t="str">
        <f>IFERROR(SEARCH(";",Table4[[#This Row],[reference/s]],Table4[[#This Row],[Column6]]+1),"")</f>
        <v/>
      </c>
      <c r="CH26" s="1" t="str">
        <f>IFERROR(SEARCH(";",Table4[[#This Row],[reference/s]],Table4[[#This Row],[Column7]]+1),"")</f>
        <v/>
      </c>
      <c r="CI26" s="1" t="str">
        <f>IFERROR(SEARCH(";",Table4[[#This Row],[reference/s]],Table4[[#This Row],[Column8]]+1),"")</f>
        <v/>
      </c>
      <c r="CJ26" s="1" t="str">
        <f>IFERROR(SEARCH(";",Table4[[#This Row],[reference/s]],Table4[[#This Row],[Column9]]+1),"")</f>
        <v/>
      </c>
      <c r="CK26" s="1" t="str">
        <f>IFERROR(SEARCH(";",Table4[[#This Row],[reference/s]],Table4[[#This Row],[Column10]]+1),"")</f>
        <v/>
      </c>
      <c r="CL26" s="1" t="str">
        <f>IFERROR(SEARCH(";",Table4[[#This Row],[reference/s]],Table4[[#This Row],[Column11]]+1),"")</f>
        <v/>
      </c>
      <c r="CM26" s="1" t="str">
        <f>IFERROR(MID(Table4[[#This Row],[reference/s]],Table4[[#This Row],[Column3]]+2,Table4[[#This Row],[Column4]]-Table4[[#This Row],[Column3]]-2),"")</f>
        <v/>
      </c>
      <c r="CN26" s="1" t="str">
        <f>IFERROR(MID(Table4[[#This Row],[reference/s]],Table4[[#This Row],[Column4]]+2,Table4[[#This Row],[Column5]]-Table4[[#This Row],[Column4]]-2),"")</f>
        <v/>
      </c>
      <c r="CO26" s="1" t="str">
        <f>IFERROR(MID(Table4[[#This Row],[reference/s]],Table4[[#This Row],[Column5]]+2,Table4[[#This Row],[Column6]]-Table4[[#This Row],[Column5]]-2),"")</f>
        <v/>
      </c>
    </row>
    <row r="27" spans="1:93">
      <c r="B27" t="s">
        <v>1581</v>
      </c>
      <c r="C27" t="s">
        <v>475</v>
      </c>
      <c r="D27" t="s">
        <v>905</v>
      </c>
      <c r="E27" t="s">
        <v>906</v>
      </c>
      <c r="F27" s="4">
        <v>27013</v>
      </c>
      <c r="G27" s="4">
        <v>27018</v>
      </c>
      <c r="H27" t="s">
        <v>660</v>
      </c>
      <c r="I27" s="74">
        <v>1973</v>
      </c>
      <c r="J27" t="s">
        <v>525</v>
      </c>
      <c r="K27" t="s">
        <v>525</v>
      </c>
      <c r="L27" t="s">
        <v>50</v>
      </c>
      <c r="M27" t="s">
        <v>50</v>
      </c>
      <c r="O27" s="11" t="s">
        <v>1577</v>
      </c>
      <c r="P27">
        <v>0</v>
      </c>
      <c r="Q27">
        <v>1</v>
      </c>
      <c r="R27">
        <v>0</v>
      </c>
      <c r="S27">
        <v>1</v>
      </c>
      <c r="T27">
        <v>1</v>
      </c>
      <c r="U27">
        <f>Table4[[#This Row],[Report]]*$P$322+Table4[[#This Row],[Journals]]*$Q$322+Table4[[#This Row],[Databases]]*$R$322+Table4[[#This Row],[Websites]]*$S$322+Table4[[#This Row],[Newspaper]]*$T$322</f>
        <v>41</v>
      </c>
      <c r="V27">
        <f>SUM(Table4[[#This Row],[Report]:[Websites]])</f>
        <v>2</v>
      </c>
      <c r="W27">
        <f>IF(Table4[[#This Row],[Insured Cost]]="",1,IF(Table4[[#This Row],[Reported cost]]="",2,""))</f>
        <v>2</v>
      </c>
      <c r="AD27">
        <v>4</v>
      </c>
      <c r="AE27" t="s">
        <v>1379</v>
      </c>
      <c r="AF27" s="2"/>
      <c r="AG27" s="78"/>
      <c r="AS27" s="74"/>
      <c r="AT27" s="74"/>
      <c r="BZ27" t="str">
        <f>IFERROR(LEFT(Table4[[#This Row],[reference/s]],SEARCH(";",Table4[[#This Row],[reference/s]])-1),"")</f>
        <v>PDF - newspaper</v>
      </c>
      <c r="CA27" t="str">
        <f>IFERROR(MID(Table4[[#This Row],[reference/s]],SEARCH(";",Table4[[#This Row],[reference/s]])+2,SEARCH(";",Table4[[#This Row],[reference/s]],SEARCH(";",Table4[[#This Row],[reference/s]])+1)-SEARCH(";",Table4[[#This Row],[reference/s]])-2),"")</f>
        <v>http://www.windworker.com.au/qldcyclones.htm</v>
      </c>
      <c r="CB27">
        <f>IFERROR(SEARCH(";",Table4[[#This Row],[reference/s]]),"")</f>
        <v>16</v>
      </c>
      <c r="CC27" s="1">
        <f>IFERROR(SEARCH(";",Table4[[#This Row],[reference/s]],Table4[[#This Row],[Column2]]+1),"")</f>
        <v>62</v>
      </c>
      <c r="CD27" s="1">
        <f>IFERROR(SEARCH(";",Table4[[#This Row],[reference/s]],Table4[[#This Row],[Column3]]+1),"")</f>
        <v>141</v>
      </c>
      <c r="CE27" s="1" t="str">
        <f>IFERROR(SEARCH(";",Table4[[#This Row],[reference/s]],Table4[[#This Row],[Column4]]+1),"")</f>
        <v/>
      </c>
      <c r="CF27" s="1" t="str">
        <f>IFERROR(SEARCH(";",Table4[[#This Row],[reference/s]],Table4[[#This Row],[Column5]]+1),"")</f>
        <v/>
      </c>
      <c r="CG27" s="1" t="str">
        <f>IFERROR(SEARCH(";",Table4[[#This Row],[reference/s]],Table4[[#This Row],[Column6]]+1),"")</f>
        <v/>
      </c>
      <c r="CH27" s="1" t="str">
        <f>IFERROR(SEARCH(";",Table4[[#This Row],[reference/s]],Table4[[#This Row],[Column7]]+1),"")</f>
        <v/>
      </c>
      <c r="CI27" s="1" t="str">
        <f>IFERROR(SEARCH(";",Table4[[#This Row],[reference/s]],Table4[[#This Row],[Column8]]+1),"")</f>
        <v/>
      </c>
      <c r="CJ27" s="1" t="str">
        <f>IFERROR(SEARCH(";",Table4[[#This Row],[reference/s]],Table4[[#This Row],[Column9]]+1),"")</f>
        <v/>
      </c>
      <c r="CK27" s="1" t="str">
        <f>IFERROR(SEARCH(";",Table4[[#This Row],[reference/s]],Table4[[#This Row],[Column10]]+1),"")</f>
        <v/>
      </c>
      <c r="CL27" s="1" t="str">
        <f>IFERROR(SEARCH(";",Table4[[#This Row],[reference/s]],Table4[[#This Row],[Column11]]+1),"")</f>
        <v/>
      </c>
      <c r="CM27" s="1" t="str">
        <f>IFERROR(MID(Table4[[#This Row],[reference/s]],Table4[[#This Row],[Column3]]+2,Table4[[#This Row],[Column4]]-Table4[[#This Row],[Column3]]-2),"")</f>
        <v>http://hardenup.org/be-aware/weather-events/events/1970-1979/cyclone-una.aspx</v>
      </c>
      <c r="CN27" s="1" t="str">
        <f>IFERROR(MID(Table4[[#This Row],[reference/s]],Table4[[#This Row],[Column4]]+2,Table4[[#This Row],[Column5]]-Table4[[#This Row],[Column4]]-2),"")</f>
        <v/>
      </c>
      <c r="CO27" s="1" t="str">
        <f>IFERROR(MID(Table4[[#This Row],[reference/s]],Table4[[#This Row],[Column5]]+2,Table4[[#This Row],[Column6]]-Table4[[#This Row],[Column5]]-2),"")</f>
        <v/>
      </c>
    </row>
    <row r="28" spans="1:93" s="6" customFormat="1">
      <c r="B28" s="6" t="s">
        <v>1593</v>
      </c>
      <c r="C28" t="s">
        <v>475</v>
      </c>
      <c r="D28" s="6" t="s">
        <v>617</v>
      </c>
      <c r="E28" s="6" t="s">
        <v>886</v>
      </c>
      <c r="F28" s="29">
        <v>26683</v>
      </c>
      <c r="G28" s="29">
        <v>26683</v>
      </c>
      <c r="H28" s="6" t="s">
        <v>657</v>
      </c>
      <c r="I28" s="75">
        <v>1973</v>
      </c>
      <c r="J28" s="6" t="s">
        <v>1428</v>
      </c>
      <c r="K28" s="6" t="s">
        <v>887</v>
      </c>
      <c r="L28" s="6" t="s">
        <v>33</v>
      </c>
      <c r="M28" s="6" t="s">
        <v>33</v>
      </c>
      <c r="N28" s="6" t="s">
        <v>739</v>
      </c>
      <c r="O28" s="35" t="s">
        <v>1429</v>
      </c>
      <c r="P28" s="6">
        <v>1</v>
      </c>
      <c r="Q28" s="6">
        <v>0</v>
      </c>
      <c r="R28" s="6">
        <v>0</v>
      </c>
      <c r="S28" s="6">
        <v>1</v>
      </c>
      <c r="T28" s="6">
        <v>0</v>
      </c>
      <c r="U28" s="6">
        <f>Table4[[#This Row],[Report]]*$P$322+Table4[[#This Row],[Journals]]*$Q$322+Table4[[#This Row],[Databases]]*$R$322+Table4[[#This Row],[Websites]]*$S$322+Table4[[#This Row],[Newspaper]]*$T$322</f>
        <v>50</v>
      </c>
      <c r="V28" s="6">
        <f>SUM(Table4[[#This Row],[Report]:[Websites]])</f>
        <v>2</v>
      </c>
      <c r="W28" s="6">
        <f>IF(Table4[[#This Row],[Insured Cost]]="",1,IF(Table4[[#This Row],[Reported cost]]="",2,""))</f>
        <v>1</v>
      </c>
      <c r="AD28" s="6">
        <v>1</v>
      </c>
      <c r="AE28" s="30"/>
      <c r="AF28" s="30">
        <v>7000000</v>
      </c>
      <c r="AG28" s="79"/>
      <c r="AI28" s="44">
        <v>26000</v>
      </c>
      <c r="AS28" s="75">
        <v>50</v>
      </c>
      <c r="AT28" s="75"/>
      <c r="AU28" s="6">
        <v>3</v>
      </c>
      <c r="BZ28" s="6" t="str">
        <f>IFERROR(LEFT(Table4[[#This Row],[reference/s]],SEARCH(";",Table4[[#This Row],[reference/s]])-1),"")</f>
        <v>PDF - BoM</v>
      </c>
      <c r="CA28" s="6" t="str">
        <f>IFERROR(MID(Table4[[#This Row],[reference/s]],SEARCH(";",Table4[[#This Row],[reference/s]])+2,SEARCH(";",Table4[[#This Row],[reference/s]],SEARCH(";",Table4[[#This Row],[reference/s]])+1)-SEARCH(";",Table4[[#This Row],[reference/s]])-2),"")</f>
        <v>http://www.bom.gov.au/cyclone/history/kerry73.shtml</v>
      </c>
      <c r="CB28" s="6">
        <f>IFERROR(SEARCH(";",Table4[[#This Row],[reference/s]]),"")</f>
        <v>10</v>
      </c>
      <c r="CC28" s="33">
        <f>IFERROR(SEARCH(";",Table4[[#This Row],[reference/s]],Table4[[#This Row],[Column2]]+1),"")</f>
        <v>63</v>
      </c>
      <c r="CD28" s="33" t="str">
        <f>IFERROR(SEARCH(";",Table4[[#This Row],[reference/s]],Table4[[#This Row],[Column3]]+1),"")</f>
        <v/>
      </c>
      <c r="CE28" s="33" t="str">
        <f>IFERROR(SEARCH(";",Table4[[#This Row],[reference/s]],Table4[[#This Row],[Column4]]+1),"")</f>
        <v/>
      </c>
      <c r="CF28" s="33" t="str">
        <f>IFERROR(SEARCH(";",Table4[[#This Row],[reference/s]],Table4[[#This Row],[Column5]]+1),"")</f>
        <v/>
      </c>
      <c r="CG28" s="33" t="str">
        <f>IFERROR(SEARCH(";",Table4[[#This Row],[reference/s]],Table4[[#This Row],[Column6]]+1),"")</f>
        <v/>
      </c>
      <c r="CH28" s="33" t="str">
        <f>IFERROR(SEARCH(";",Table4[[#This Row],[reference/s]],Table4[[#This Row],[Column7]]+1),"")</f>
        <v/>
      </c>
      <c r="CI28" s="33" t="str">
        <f>IFERROR(SEARCH(";",Table4[[#This Row],[reference/s]],Table4[[#This Row],[Column8]]+1),"")</f>
        <v/>
      </c>
      <c r="CJ28" s="33" t="str">
        <f>IFERROR(SEARCH(";",Table4[[#This Row],[reference/s]],Table4[[#This Row],[Column9]]+1),"")</f>
        <v/>
      </c>
      <c r="CK28" s="33" t="str">
        <f>IFERROR(SEARCH(";",Table4[[#This Row],[reference/s]],Table4[[#This Row],[Column10]]+1),"")</f>
        <v/>
      </c>
      <c r="CL28" s="33" t="str">
        <f>IFERROR(SEARCH(";",Table4[[#This Row],[reference/s]],Table4[[#This Row],[Column11]]+1),"")</f>
        <v/>
      </c>
      <c r="CM28" s="33" t="str">
        <f>IFERROR(MID(Table4[[#This Row],[reference/s]],Table4[[#This Row],[Column3]]+2,Table4[[#This Row],[Column4]]-Table4[[#This Row],[Column3]]-2),"")</f>
        <v/>
      </c>
      <c r="CN28" s="33" t="str">
        <f>IFERROR(MID(Table4[[#This Row],[reference/s]],Table4[[#This Row],[Column4]]+2,Table4[[#This Row],[Column5]]-Table4[[#This Row],[Column4]]-2),"")</f>
        <v/>
      </c>
      <c r="CO28" s="33" t="str">
        <f>IFERROR(MID(Table4[[#This Row],[reference/s]],Table4[[#This Row],[Column5]]+2,Table4[[#This Row],[Column6]]-Table4[[#This Row],[Column5]]-2),"")</f>
        <v/>
      </c>
    </row>
    <row r="29" spans="1:93">
      <c r="A29">
        <v>334</v>
      </c>
      <c r="B29" t="s">
        <v>1581</v>
      </c>
      <c r="C29" t="s">
        <v>606</v>
      </c>
      <c r="D29" t="s">
        <v>1433</v>
      </c>
      <c r="E29" t="s">
        <v>1281</v>
      </c>
      <c r="F29" s="4">
        <v>26725</v>
      </c>
      <c r="G29" s="4">
        <v>26753</v>
      </c>
      <c r="H29" t="s">
        <v>658</v>
      </c>
      <c r="I29" s="74">
        <v>1973</v>
      </c>
      <c r="J29" t="s">
        <v>1432</v>
      </c>
      <c r="K29" t="s">
        <v>479</v>
      </c>
      <c r="L29" t="s">
        <v>1068</v>
      </c>
      <c r="M29" t="s">
        <v>50</v>
      </c>
      <c r="N29" t="s">
        <v>1069</v>
      </c>
      <c r="O29" s="35" t="s">
        <v>1434</v>
      </c>
      <c r="P29">
        <v>0</v>
      </c>
      <c r="Q29">
        <v>0</v>
      </c>
      <c r="R29">
        <v>3</v>
      </c>
      <c r="S29">
        <v>1</v>
      </c>
      <c r="T29">
        <v>0</v>
      </c>
      <c r="U29">
        <f>Table4[[#This Row],[Report]]*$P$322+Table4[[#This Row],[Journals]]*$Q$322+Table4[[#This Row],[Databases]]*$R$322+Table4[[#This Row],[Websites]]*$S$322+Table4[[#This Row],[Newspaper]]*$T$322</f>
        <v>70</v>
      </c>
      <c r="V29">
        <f>SUM(Table4[[#This Row],[Report]:[Websites]])</f>
        <v>4</v>
      </c>
      <c r="W29">
        <f>IF(Table4[[#This Row],[Insured Cost]]="",1,IF(Table4[[#This Row],[Reported cost]]="",2,""))</f>
        <v>2</v>
      </c>
      <c r="Y29">
        <v>25000</v>
      </c>
      <c r="Z29">
        <v>100</v>
      </c>
      <c r="AA29">
        <v>10</v>
      </c>
      <c r="AD29">
        <v>3</v>
      </c>
      <c r="AE29" s="2">
        <v>30000000</v>
      </c>
      <c r="AF29" s="2"/>
      <c r="AG29" s="78"/>
      <c r="AS29" s="74"/>
      <c r="AT29" s="74"/>
      <c r="BY29" t="s">
        <v>227</v>
      </c>
      <c r="BZ29" t="str">
        <f>IFERROR(LEFT(Table4[[#This Row],[reference/s]],SEARCH(";",Table4[[#This Row],[reference/s]])-1),"")</f>
        <v>EM-Track</v>
      </c>
      <c r="CA29" t="str">
        <f>IFERROR(MID(Table4[[#This Row],[reference/s]],SEARCH(";",Table4[[#This Row],[reference/s]])+2,SEARCH(";",Table4[[#This Row],[reference/s]],SEARCH(";",Table4[[#This Row],[reference/s]])+1)-SEARCH(";",Table4[[#This Row],[reference/s]])-2),"")</f>
        <v>EM-DAT</v>
      </c>
      <c r="CB29">
        <f>IFERROR(SEARCH(";",Table4[[#This Row],[reference/s]]),"")</f>
        <v>9</v>
      </c>
      <c r="CC29" s="1">
        <f>IFERROR(SEARCH(";",Table4[[#This Row],[reference/s]],Table4[[#This Row],[Column2]]+1),"")</f>
        <v>17</v>
      </c>
      <c r="CD29" s="1">
        <f>IFERROR(SEARCH(";",Table4[[#This Row],[reference/s]],Table4[[#This Row],[Column3]]+1),"")</f>
        <v>22</v>
      </c>
      <c r="CE29" s="1">
        <f>IFERROR(SEARCH(";",Table4[[#This Row],[reference/s]],Table4[[#This Row],[Column4]]+1),"")</f>
        <v>87</v>
      </c>
      <c r="CF29" s="1" t="str">
        <f>IFERROR(SEARCH(";",Table4[[#This Row],[reference/s]],Table4[[#This Row],[Column5]]+1),"")</f>
        <v/>
      </c>
      <c r="CG29" s="1" t="str">
        <f>IFERROR(SEARCH(";",Table4[[#This Row],[reference/s]],Table4[[#This Row],[Column6]]+1),"")</f>
        <v/>
      </c>
      <c r="CH29" s="1" t="str">
        <f>IFERROR(SEARCH(";",Table4[[#This Row],[reference/s]],Table4[[#This Row],[Column7]]+1),"")</f>
        <v/>
      </c>
      <c r="CI29" s="1" t="str">
        <f>IFERROR(SEARCH(";",Table4[[#This Row],[reference/s]],Table4[[#This Row],[Column8]]+1),"")</f>
        <v/>
      </c>
      <c r="CJ29" s="1" t="str">
        <f>IFERROR(SEARCH(";",Table4[[#This Row],[reference/s]],Table4[[#This Row],[Column9]]+1),"")</f>
        <v/>
      </c>
      <c r="CK29" s="1" t="str">
        <f>IFERROR(SEARCH(";",Table4[[#This Row],[reference/s]],Table4[[#This Row],[Column10]]+1),"")</f>
        <v/>
      </c>
      <c r="CL29" s="1" t="str">
        <f>IFERROR(SEARCH(";",Table4[[#This Row],[reference/s]],Table4[[#This Row],[Column11]]+1),"")</f>
        <v/>
      </c>
      <c r="CM29" s="1" t="str">
        <f>IFERROR(MID(Table4[[#This Row],[reference/s]],Table4[[#This Row],[Column3]]+2,Table4[[#This Row],[Column4]]-Table4[[#This Row],[Column3]]-2),"")</f>
        <v>ICA</v>
      </c>
      <c r="CN29" s="1" t="str">
        <f>IFERROR(MID(Table4[[#This Row],[reference/s]],Table4[[#This Row],[Column4]]+2,Table4[[#This Row],[Column5]]-Table4[[#This Row],[Column4]]-2),"")</f>
        <v>http://www.bom.gov.au/qld/flood/fld_history/floodsum_1970.shtml</v>
      </c>
      <c r="CO29" s="1" t="str">
        <f>IFERROR(MID(Table4[[#This Row],[reference/s]],Table4[[#This Row],[Column5]]+2,Table4[[#This Row],[Column6]]-Table4[[#This Row],[Column5]]-2),"")</f>
        <v/>
      </c>
    </row>
    <row r="30" spans="1:93" s="6" customFormat="1">
      <c r="B30" s="6" t="s">
        <v>1582</v>
      </c>
      <c r="C30" s="6" t="s">
        <v>642</v>
      </c>
      <c r="D30" s="6" t="s">
        <v>646</v>
      </c>
      <c r="F30" s="29">
        <v>26972</v>
      </c>
      <c r="G30" s="29">
        <v>26973</v>
      </c>
      <c r="H30" s="6" t="s">
        <v>659</v>
      </c>
      <c r="I30" s="75">
        <v>1973</v>
      </c>
      <c r="J30" s="6" t="s">
        <v>548</v>
      </c>
      <c r="K30" s="6" t="s">
        <v>548</v>
      </c>
      <c r="L30" s="6" t="s">
        <v>50</v>
      </c>
      <c r="M30" s="6" t="s">
        <v>50</v>
      </c>
      <c r="N30" s="6" t="s">
        <v>739</v>
      </c>
      <c r="O30" s="58" t="s">
        <v>1576</v>
      </c>
      <c r="P30" s="6">
        <v>2</v>
      </c>
      <c r="Q30" s="6">
        <v>1</v>
      </c>
      <c r="R30" s="6">
        <v>0</v>
      </c>
      <c r="S30" s="6">
        <v>1</v>
      </c>
      <c r="T30" s="6">
        <v>2</v>
      </c>
      <c r="U30" s="6">
        <f>Table4[[#This Row],[Report]]*$P$322+Table4[[#This Row],[Journals]]*$Q$322+Table4[[#This Row],[Databases]]*$R$322+Table4[[#This Row],[Websites]]*$S$322+Table4[[#This Row],[Newspaper]]*$T$322</f>
        <v>122</v>
      </c>
      <c r="V30" s="6">
        <f>SUM(Table4[[#This Row],[Report]:[Websites]])</f>
        <v>4</v>
      </c>
      <c r="W30" s="6" t="str">
        <f>IF(Table4[[#This Row],[Insured Cost]]="",1,IF(Table4[[#This Row],[Reported cost]]="",2,""))</f>
        <v/>
      </c>
      <c r="X30" s="6">
        <v>40</v>
      </c>
      <c r="Y30" s="6">
        <v>5000</v>
      </c>
      <c r="Z30" s="6">
        <v>300</v>
      </c>
      <c r="AA30" s="6">
        <v>112</v>
      </c>
      <c r="AB30" s="6">
        <v>100</v>
      </c>
      <c r="AC30" s="6">
        <v>12</v>
      </c>
      <c r="AD30"/>
      <c r="AE30" s="30">
        <v>3286501</v>
      </c>
      <c r="AF30" s="30">
        <v>3250000</v>
      </c>
      <c r="AG30" s="79"/>
      <c r="AS30" s="75">
        <v>1390</v>
      </c>
      <c r="AT30" s="75">
        <v>500</v>
      </c>
      <c r="BZ30" s="6" t="str">
        <f>IFERROR(LEFT(Table4[[#This Row],[reference/s]],SEARCH(";",Table4[[#This Row],[reference/s]])-1),"")</f>
        <v>wiki</v>
      </c>
      <c r="CA30" s="6" t="str">
        <f>IFERROR(MID(Table4[[#This Row],[reference/s]],SEARCH(";",Table4[[#This Row],[reference/s]])+2,SEARCH(";",Table4[[#This Row],[reference/s]],SEARCH(";",Table4[[#This Row],[reference/s]])+1)-SEARCH(";",Table4[[#This Row],[reference/s]])-2),"")</f>
        <v>PDF - newspaper</v>
      </c>
      <c r="CB30" s="6">
        <f>IFERROR(SEARCH(";",Table4[[#This Row],[reference/s]]),"")</f>
        <v>5</v>
      </c>
      <c r="CC30" s="33">
        <f>IFERROR(SEARCH(";",Table4[[#This Row],[reference/s]],Table4[[#This Row],[Column2]]+1),"")</f>
        <v>22</v>
      </c>
      <c r="CD30" s="33">
        <f>IFERROR(SEARCH(";",Table4[[#This Row],[reference/s]],Table4[[#This Row],[Column3]]+1),"")</f>
        <v>52</v>
      </c>
      <c r="CE30" s="33">
        <f>IFERROR(SEARCH(";",Table4[[#This Row],[reference/s]],Table4[[#This Row],[Column4]]+1),"")</f>
        <v>103</v>
      </c>
      <c r="CF30" s="33">
        <f>IFERROR(SEARCH(";",Table4[[#This Row],[reference/s]],Table4[[#This Row],[Column5]]+1),"")</f>
        <v>132</v>
      </c>
      <c r="CG30" s="33" t="str">
        <f>IFERROR(SEARCH(";",Table4[[#This Row],[reference/s]],Table4[[#This Row],[Column6]]+1),"")</f>
        <v/>
      </c>
      <c r="CH30" s="33" t="str">
        <f>IFERROR(SEARCH(";",Table4[[#This Row],[reference/s]],Table4[[#This Row],[Column7]]+1),"")</f>
        <v/>
      </c>
      <c r="CI30" s="33" t="str">
        <f>IFERROR(SEARCH(";",Table4[[#This Row],[reference/s]],Table4[[#This Row],[Column8]]+1),"")</f>
        <v/>
      </c>
      <c r="CJ30" s="33" t="str">
        <f>IFERROR(SEARCH(";",Table4[[#This Row],[reference/s]],Table4[[#This Row],[Column9]]+1),"")</f>
        <v/>
      </c>
      <c r="CK30" s="33" t="str">
        <f>IFERROR(SEARCH(";",Table4[[#This Row],[reference/s]],Table4[[#This Row],[Column10]]+1),"")</f>
        <v/>
      </c>
      <c r="CL30" s="33" t="str">
        <f>IFERROR(SEARCH(";",Table4[[#This Row],[reference/s]],Table4[[#This Row],[Column11]]+1),"")</f>
        <v/>
      </c>
      <c r="CM30" s="33" t="str">
        <f>IFERROR(MID(Table4[[#This Row],[reference/s]],Table4[[#This Row],[Column3]]+2,Table4[[#This Row],[Column4]]-Table4[[#This Row],[Column3]]-2),"")</f>
        <v>Holcombe and Moynihan (1973)</v>
      </c>
      <c r="CN30" s="33" t="str">
        <f>IFERROR(MID(Table4[[#This Row],[reference/s]],Table4[[#This Row],[Column4]]+2,Table4[[#This Row],[Column5]]-Table4[[#This Row],[Column4]]-2),"")</f>
        <v>http://www.brisbanestorms.com/reports_041173.html</v>
      </c>
      <c r="CO30" s="33" t="str">
        <f>IFERROR(MID(Table4[[#This Row],[reference/s]],Table4[[#This Row],[Column5]]+2,Table4[[#This Row],[Column6]]-Table4[[#This Row],[Column5]]-2),"")</f>
        <v>Callaghan report (HardenUp)</v>
      </c>
    </row>
    <row r="31" spans="1:93">
      <c r="A31" s="6"/>
      <c r="B31" s="6" t="s">
        <v>1582</v>
      </c>
      <c r="C31" s="6" t="s">
        <v>642</v>
      </c>
      <c r="D31" s="6" t="s">
        <v>643</v>
      </c>
      <c r="E31" s="6"/>
      <c r="F31" s="29">
        <v>27151</v>
      </c>
      <c r="G31" s="29">
        <v>27180</v>
      </c>
      <c r="H31" s="6" t="s">
        <v>675</v>
      </c>
      <c r="I31" s="75">
        <v>1974</v>
      </c>
      <c r="J31" s="6" t="s">
        <v>539</v>
      </c>
      <c r="K31" s="6" t="s">
        <v>645</v>
      </c>
      <c r="L31" s="6" t="s">
        <v>37</v>
      </c>
      <c r="M31" s="6" t="s">
        <v>37</v>
      </c>
      <c r="N31" s="6" t="s">
        <v>739</v>
      </c>
      <c r="O31" s="58" t="s">
        <v>1317</v>
      </c>
      <c r="P31" s="6">
        <v>0</v>
      </c>
      <c r="Q31" s="6">
        <v>0</v>
      </c>
      <c r="R31" s="6">
        <v>1</v>
      </c>
      <c r="S31" s="6">
        <v>1</v>
      </c>
      <c r="T31" s="6">
        <v>1</v>
      </c>
      <c r="U31" s="6">
        <f>Table4[[#This Row],[Report]]*$P$322+Table4[[#This Row],[Journals]]*$Q$322+Table4[[#This Row],[Databases]]*$R$322+Table4[[#This Row],[Websites]]*$S$322+Table4[[#This Row],[Newspaper]]*$T$322</f>
        <v>31</v>
      </c>
      <c r="V31" s="6">
        <f>SUM(Table4[[#This Row],[Report]:[Websites]])</f>
        <v>2</v>
      </c>
      <c r="W31" s="6" t="str">
        <f>IF(Table4[[#This Row],[Insured Cost]]="",1,IF(Table4[[#This Row],[Reported cost]]="",2,""))</f>
        <v/>
      </c>
      <c r="X31" s="6"/>
      <c r="Y31" s="6">
        <v>20000</v>
      </c>
      <c r="Z31" s="6">
        <v>200</v>
      </c>
      <c r="AA31" s="6">
        <v>20</v>
      </c>
      <c r="AB31" s="6"/>
      <c r="AC31" s="6"/>
      <c r="AD31" s="6">
        <v>6</v>
      </c>
      <c r="AE31" s="30">
        <v>20000000</v>
      </c>
      <c r="AF31" s="30">
        <v>98000000</v>
      </c>
      <c r="AG31" s="79"/>
      <c r="AH31" s="6"/>
      <c r="AI31" s="6"/>
      <c r="AJ31" s="6"/>
      <c r="AK31" s="6"/>
      <c r="AL31" s="6"/>
      <c r="AM31" s="6"/>
      <c r="AN31" s="6"/>
      <c r="AO31" s="6"/>
      <c r="AP31" s="6"/>
      <c r="AQ31" s="6"/>
      <c r="AR31" s="6"/>
      <c r="AS31" s="75"/>
      <c r="AT31" s="75"/>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t="str">
        <f>IFERROR(LEFT(Table4[[#This Row],[reference/s]],SEARCH(";",Table4[[#This Row],[reference/s]])-1),"")</f>
        <v>ICA</v>
      </c>
      <c r="CA31" s="6" t="str">
        <f>IFERROR(MID(Table4[[#This Row],[reference/s]],SEARCH(";",Table4[[#This Row],[reference/s]])+2,SEARCH(";",Table4[[#This Row],[reference/s]],SEARCH(";",Table4[[#This Row],[reference/s]])+1)-SEARCH(";",Table4[[#This Row],[reference/s]])-2),"")</f>
        <v>wiki</v>
      </c>
      <c r="CB31" s="6">
        <f>IFERROR(SEARCH(";",Table4[[#This Row],[reference/s]]),"")</f>
        <v>4</v>
      </c>
      <c r="CC31" s="33">
        <f>IFERROR(SEARCH(";",Table4[[#This Row],[reference/s]],Table4[[#This Row],[Column2]]+1),"")</f>
        <v>10</v>
      </c>
      <c r="CD31" s="33">
        <f>IFERROR(SEARCH(";",Table4[[#This Row],[reference/s]],Table4[[#This Row],[Column3]]+1),"")</f>
        <v>27</v>
      </c>
      <c r="CE31" s="33" t="str">
        <f>IFERROR(SEARCH(";",Table4[[#This Row],[reference/s]],Table4[[#This Row],[Column4]]+1),"")</f>
        <v/>
      </c>
      <c r="CF31" s="33" t="str">
        <f>IFERROR(SEARCH(";",Table4[[#This Row],[reference/s]],Table4[[#This Row],[Column5]]+1),"")</f>
        <v/>
      </c>
      <c r="CG31" s="33" t="str">
        <f>IFERROR(SEARCH(";",Table4[[#This Row],[reference/s]],Table4[[#This Row],[Column6]]+1),"")</f>
        <v/>
      </c>
      <c r="CH31" s="33" t="str">
        <f>IFERROR(SEARCH(";",Table4[[#This Row],[reference/s]],Table4[[#This Row],[Column7]]+1),"")</f>
        <v/>
      </c>
      <c r="CI31" s="33" t="str">
        <f>IFERROR(SEARCH(";",Table4[[#This Row],[reference/s]],Table4[[#This Row],[Column8]]+1),"")</f>
        <v/>
      </c>
      <c r="CJ31" s="33" t="str">
        <f>IFERROR(SEARCH(";",Table4[[#This Row],[reference/s]],Table4[[#This Row],[Column9]]+1),"")</f>
        <v/>
      </c>
      <c r="CK31" s="33" t="str">
        <f>IFERROR(SEARCH(";",Table4[[#This Row],[reference/s]],Table4[[#This Row],[Column10]]+1),"")</f>
        <v/>
      </c>
      <c r="CL31" s="33" t="str">
        <f>IFERROR(SEARCH(";",Table4[[#This Row],[reference/s]],Table4[[#This Row],[Column11]]+1),"")</f>
        <v/>
      </c>
      <c r="CM31" s="33" t="str">
        <f>IFERROR(MID(Table4[[#This Row],[reference/s]],Table4[[#This Row],[Column3]]+2,Table4[[#This Row],[Column4]]-Table4[[#This Row],[Column3]]-2),"")</f>
        <v>PDF - newspaper</v>
      </c>
      <c r="CN31" s="33" t="str">
        <f>IFERROR(MID(Table4[[#This Row],[reference/s]],Table4[[#This Row],[Column4]]+2,Table4[[#This Row],[Column5]]-Table4[[#This Row],[Column4]]-2),"")</f>
        <v/>
      </c>
      <c r="CO31" s="33" t="str">
        <f>IFERROR(MID(Table4[[#This Row],[reference/s]],Table4[[#This Row],[Column5]]+2,Table4[[#This Row],[Column6]]-Table4[[#This Row],[Column5]]-2),"")</f>
        <v/>
      </c>
    </row>
    <row r="32" spans="1:93">
      <c r="A32">
        <v>386</v>
      </c>
      <c r="B32" t="s">
        <v>1579</v>
      </c>
      <c r="C32" t="s">
        <v>475</v>
      </c>
      <c r="D32" t="s">
        <v>274</v>
      </c>
      <c r="E32" t="s">
        <v>275</v>
      </c>
      <c r="F32" s="4">
        <v>27388</v>
      </c>
      <c r="G32" s="4">
        <v>27388</v>
      </c>
      <c r="H32" t="s">
        <v>660</v>
      </c>
      <c r="I32" s="74">
        <v>1974</v>
      </c>
      <c r="J32" t="s">
        <v>1195</v>
      </c>
      <c r="K32" t="s">
        <v>1195</v>
      </c>
      <c r="L32" t="s">
        <v>163</v>
      </c>
      <c r="M32" t="s">
        <v>163</v>
      </c>
      <c r="N32" t="s">
        <v>739</v>
      </c>
      <c r="O32" s="35" t="s">
        <v>1444</v>
      </c>
      <c r="P32">
        <v>0</v>
      </c>
      <c r="Q32">
        <v>0</v>
      </c>
      <c r="R32">
        <v>3</v>
      </c>
      <c r="S32">
        <v>0</v>
      </c>
      <c r="T32">
        <v>0</v>
      </c>
      <c r="U32">
        <f>Table4[[#This Row],[Report]]*$P$322+Table4[[#This Row],[Journals]]*$Q$322+Table4[[#This Row],[Databases]]*$R$322+Table4[[#This Row],[Websites]]*$S$322+Table4[[#This Row],[Newspaper]]*$T$322</f>
        <v>60</v>
      </c>
      <c r="V32">
        <f>SUM(Table4[[#This Row],[Report]:[Websites]])</f>
        <v>3</v>
      </c>
      <c r="W32">
        <f>IF(Table4[[#This Row],[Insured Cost]]="",1,IF(Table4[[#This Row],[Reported cost]]="",2,""))</f>
        <v>2</v>
      </c>
      <c r="X32">
        <v>35362</v>
      </c>
      <c r="Z32">
        <v>41000</v>
      </c>
      <c r="AA32">
        <v>650</v>
      </c>
      <c r="AD32">
        <v>71</v>
      </c>
      <c r="AE32" s="2">
        <v>200000000</v>
      </c>
      <c r="AF32" s="2"/>
      <c r="AG32" s="78"/>
      <c r="AM32" t="s">
        <v>1442</v>
      </c>
      <c r="AN32" t="s">
        <v>1443</v>
      </c>
      <c r="AO32" t="s">
        <v>1440</v>
      </c>
      <c r="AP32" t="s">
        <v>1441</v>
      </c>
      <c r="AS32" s="74">
        <v>5000</v>
      </c>
      <c r="AT32" s="74">
        <v>5000</v>
      </c>
      <c r="BY32" t="s">
        <v>276</v>
      </c>
      <c r="BZ32" t="str">
        <f>IFERROR(LEFT(Table4[[#This Row],[reference/s]],SEARCH(";",Table4[[#This Row],[reference/s]])-1),"")</f>
        <v>EM-Track</v>
      </c>
      <c r="CA32" t="str">
        <f>IFERROR(MID(Table4[[#This Row],[reference/s]],SEARCH(";",Table4[[#This Row],[reference/s]])+2,SEARCH(";",Table4[[#This Row],[reference/s]],SEARCH(";",Table4[[#This Row],[reference/s]])+1)-SEARCH(";",Table4[[#This Row],[reference/s]])-2),"")</f>
        <v>EM-DAT</v>
      </c>
      <c r="CB32">
        <f>IFERROR(SEARCH(";",Table4[[#This Row],[reference/s]]),"")</f>
        <v>9</v>
      </c>
      <c r="CC32" s="1">
        <f>IFERROR(SEARCH(";",Table4[[#This Row],[reference/s]],Table4[[#This Row],[Column2]]+1),"")</f>
        <v>17</v>
      </c>
      <c r="CD32" s="1">
        <f>IFERROR(SEARCH(";",Table4[[#This Row],[reference/s]],Table4[[#This Row],[Column3]]+1),"")</f>
        <v>22</v>
      </c>
      <c r="CE32" s="1">
        <f>IFERROR(SEARCH(";",Table4[[#This Row],[reference/s]],Table4[[#This Row],[Column4]]+1),"")</f>
        <v>28</v>
      </c>
      <c r="CF32" s="1">
        <f>IFERROR(SEARCH(";",Table4[[#This Row],[reference/s]],Table4[[#This Row],[Column5]]+1),"")</f>
        <v>40</v>
      </c>
      <c r="CG32" s="1">
        <f>IFERROR(SEARCH(";",Table4[[#This Row],[reference/s]],Table4[[#This Row],[Column6]]+1),"")</f>
        <v>53</v>
      </c>
      <c r="CH32" s="1">
        <f>IFERROR(SEARCH(";",Table4[[#This Row],[reference/s]],Table4[[#This Row],[Column7]]+1),"")</f>
        <v>82</v>
      </c>
      <c r="CI32" s="1" t="str">
        <f>IFERROR(SEARCH(";",Table4[[#This Row],[reference/s]],Table4[[#This Row],[Column8]]+1),"")</f>
        <v/>
      </c>
      <c r="CJ32" s="1" t="str">
        <f>IFERROR(SEARCH(";",Table4[[#This Row],[reference/s]],Table4[[#This Row],[Column9]]+1),"")</f>
        <v/>
      </c>
      <c r="CK32" s="1" t="str">
        <f>IFERROR(SEARCH(";",Table4[[#This Row],[reference/s]],Table4[[#This Row],[Column10]]+1),"")</f>
        <v/>
      </c>
      <c r="CL32" s="1" t="str">
        <f>IFERROR(SEARCH(";",Table4[[#This Row],[reference/s]],Table4[[#This Row],[Column11]]+1),"")</f>
        <v/>
      </c>
      <c r="CM32" s="1" t="str">
        <f>IFERROR(MID(Table4[[#This Row],[reference/s]],Table4[[#This Row],[Column3]]+2,Table4[[#This Row],[Column4]]-Table4[[#This Row],[Column3]]-2),"")</f>
        <v>ICA</v>
      </c>
      <c r="CN32" s="1" t="str">
        <f>IFERROR(MID(Table4[[#This Row],[reference/s]],Table4[[#This Row],[Column4]]+2,Table4[[#This Row],[Column5]]-Table4[[#This Row],[Column4]]-2),"")</f>
        <v>wiki</v>
      </c>
      <c r="CO32" s="1" t="str">
        <f>IFERROR(MID(Table4[[#This Row],[reference/s]],Table4[[#This Row],[Column5]]+2,Table4[[#This Row],[Column6]]-Table4[[#This Row],[Column5]]-2),"")</f>
        <v>Peele 1988</v>
      </c>
    </row>
    <row r="33" spans="1:93">
      <c r="A33" s="50">
        <v>66</v>
      </c>
      <c r="B33" s="50" t="s">
        <v>1582</v>
      </c>
      <c r="C33" s="50" t="s">
        <v>606</v>
      </c>
      <c r="D33" s="50" t="s">
        <v>83</v>
      </c>
      <c r="E33" s="50" t="s">
        <v>888</v>
      </c>
      <c r="F33" s="51">
        <v>27143</v>
      </c>
      <c r="G33" s="51">
        <v>27144</v>
      </c>
      <c r="H33" s="50" t="s">
        <v>662</v>
      </c>
      <c r="I33" s="76">
        <v>1974</v>
      </c>
      <c r="J33" s="50" t="s">
        <v>480</v>
      </c>
      <c r="K33" s="50" t="s">
        <v>480</v>
      </c>
      <c r="L33" s="50" t="s">
        <v>37</v>
      </c>
      <c r="M33" s="50" t="s">
        <v>37</v>
      </c>
      <c r="N33" s="50" t="s">
        <v>739</v>
      </c>
      <c r="O33" s="61" t="s">
        <v>1316</v>
      </c>
      <c r="P33" s="50">
        <v>0</v>
      </c>
      <c r="Q33" s="50">
        <v>1</v>
      </c>
      <c r="R33" s="50">
        <v>2</v>
      </c>
      <c r="S33" s="50">
        <v>0</v>
      </c>
      <c r="T33" s="50">
        <v>1</v>
      </c>
      <c r="U33" s="50">
        <f>Table4[[#This Row],[Report]]*$P$322+Table4[[#This Row],[Journals]]*$Q$322+Table4[[#This Row],[Databases]]*$R$322+Table4[[#This Row],[Websites]]*$S$322+Table4[[#This Row],[Newspaper]]*$T$322</f>
        <v>71</v>
      </c>
      <c r="V33" s="50">
        <f>SUM(Table4[[#This Row],[Report]:[Websites]])</f>
        <v>3</v>
      </c>
      <c r="W33" s="50" t="str">
        <f>IF(Table4[[#This Row],[Insured Cost]]="",1,IF(Table4[[#This Row],[Reported cost]]="",2,""))</f>
        <v/>
      </c>
      <c r="X33" s="50"/>
      <c r="Y33" s="50">
        <v>15000</v>
      </c>
      <c r="Z33" s="50">
        <v>1000</v>
      </c>
      <c r="AA33" s="50">
        <v>10</v>
      </c>
      <c r="AB33" s="50"/>
      <c r="AC33" s="50"/>
      <c r="AD33" s="50">
        <v>1</v>
      </c>
      <c r="AE33" s="52">
        <v>20000000</v>
      </c>
      <c r="AF33" s="52">
        <v>80500000</v>
      </c>
      <c r="AG33" s="80"/>
      <c r="AH33" s="50"/>
      <c r="AI33" s="50"/>
      <c r="AJ33" s="50"/>
      <c r="AK33" s="50"/>
      <c r="AL33" s="50"/>
      <c r="AM33" s="50"/>
      <c r="AN33" s="50"/>
      <c r="AO33" s="50"/>
      <c r="AP33" s="50"/>
      <c r="AQ33" s="50"/>
      <c r="AR33" s="50"/>
      <c r="AS33" s="76"/>
      <c r="AT33" s="76"/>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t="s">
        <v>84</v>
      </c>
      <c r="BZ33" s="50" t="str">
        <f>IFERROR(LEFT(Table4[[#This Row],[reference/s]],SEARCH(";",Table4[[#This Row],[reference/s]])-1),"")</f>
        <v>EM-Track</v>
      </c>
      <c r="CA33" s="50" t="str">
        <f>IFERROR(MID(Table4[[#This Row],[reference/s]],SEARCH(";",Table4[[#This Row],[reference/s]])+2,SEARCH(";",Table4[[#This Row],[reference/s]],SEARCH(";",Table4[[#This Row],[reference/s]])+1)-SEARCH(";",Table4[[#This Row],[reference/s]])-2),"")</f>
        <v>ICA</v>
      </c>
      <c r="CB33" s="50">
        <f>IFERROR(SEARCH(";",Table4[[#This Row],[reference/s]]),"")</f>
        <v>9</v>
      </c>
      <c r="CC33" s="53">
        <f>IFERROR(SEARCH(";",Table4[[#This Row],[reference/s]],Table4[[#This Row],[Column2]]+1),"")</f>
        <v>14</v>
      </c>
      <c r="CD33" s="53">
        <f>IFERROR(SEARCH(";",Table4[[#This Row],[reference/s]],Table4[[#This Row],[Column3]]+1),"")</f>
        <v>31</v>
      </c>
      <c r="CE33" s="53">
        <f>IFERROR(SEARCH(";",Table4[[#This Row],[reference/s]],Table4[[#This Row],[Column4]]+1),"")</f>
        <v>56</v>
      </c>
      <c r="CF33" s="53" t="str">
        <f>IFERROR(SEARCH(";",Table4[[#This Row],[reference/s]],Table4[[#This Row],[Column5]]+1),"")</f>
        <v/>
      </c>
      <c r="CG33" s="53" t="str">
        <f>IFERROR(SEARCH(";",Table4[[#This Row],[reference/s]],Table4[[#This Row],[Column6]]+1),"")</f>
        <v/>
      </c>
      <c r="CH33" s="53" t="str">
        <f>IFERROR(SEARCH(";",Table4[[#This Row],[reference/s]],Table4[[#This Row],[Column7]]+1),"")</f>
        <v/>
      </c>
      <c r="CI33" s="53" t="str">
        <f>IFERROR(SEARCH(";",Table4[[#This Row],[reference/s]],Table4[[#This Row],[Column8]]+1),"")</f>
        <v/>
      </c>
      <c r="CJ33" s="53" t="str">
        <f>IFERROR(SEARCH(";",Table4[[#This Row],[reference/s]],Table4[[#This Row],[Column9]]+1),"")</f>
        <v/>
      </c>
      <c r="CK33" s="53" t="str">
        <f>IFERROR(SEARCH(";",Table4[[#This Row],[reference/s]],Table4[[#This Row],[Column10]]+1),"")</f>
        <v/>
      </c>
      <c r="CL33" s="53" t="str">
        <f>IFERROR(SEARCH(";",Table4[[#This Row],[reference/s]],Table4[[#This Row],[Column11]]+1),"")</f>
        <v/>
      </c>
      <c r="CM33" s="53" t="str">
        <f>IFERROR(MID(Table4[[#This Row],[reference/s]],Table4[[#This Row],[Column3]]+2,Table4[[#This Row],[Column4]]-Table4[[#This Row],[Column3]]-2),"")</f>
        <v>PDF - newspaper</v>
      </c>
      <c r="CN33" s="53" t="str">
        <f>IFERROR(MID(Table4[[#This Row],[reference/s]],Table4[[#This Row],[Column4]]+2,Table4[[#This Row],[Column5]]-Table4[[#This Row],[Column4]]-2),"")</f>
        <v>Speer and Geerts (1993)</v>
      </c>
      <c r="CO33" s="53" t="str">
        <f>IFERROR(MID(Table4[[#This Row],[reference/s]],Table4[[#This Row],[Column5]]+2,Table4[[#This Row],[Column6]]-Table4[[#This Row],[Column5]]-2),"")</f>
        <v/>
      </c>
    </row>
    <row r="34" spans="1:93">
      <c r="B34" t="s">
        <v>1589</v>
      </c>
      <c r="C34" t="s">
        <v>606</v>
      </c>
      <c r="D34" t="s">
        <v>1334</v>
      </c>
      <c r="F34" s="15">
        <v>27164</v>
      </c>
      <c r="G34" s="15">
        <v>27165</v>
      </c>
      <c r="H34" t="s">
        <v>675</v>
      </c>
      <c r="I34" s="74">
        <v>1974</v>
      </c>
      <c r="J34" s="1" t="s">
        <v>1519</v>
      </c>
      <c r="K34" t="s">
        <v>1471</v>
      </c>
      <c r="L34" t="s">
        <v>30</v>
      </c>
      <c r="M34" t="s">
        <v>30</v>
      </c>
      <c r="O34" s="11" t="s">
        <v>1333</v>
      </c>
      <c r="P34">
        <v>1</v>
      </c>
      <c r="Q34">
        <v>1</v>
      </c>
      <c r="R34">
        <v>1</v>
      </c>
      <c r="S34">
        <v>0</v>
      </c>
      <c r="T34">
        <v>5</v>
      </c>
      <c r="U34">
        <f>Table4[[#This Row],[Report]]*$P$322+Table4[[#This Row],[Journals]]*$Q$322+Table4[[#This Row],[Databases]]*$R$322+Table4[[#This Row],[Websites]]*$S$322+Table4[[#This Row],[Newspaper]]*$T$322</f>
        <v>95</v>
      </c>
      <c r="V34">
        <f>SUM(Table4[[#This Row],[Report]:[Websites]])</f>
        <v>3</v>
      </c>
      <c r="W34" s="1">
        <f>IF(Table4[[#This Row],[Insured Cost]]="",1,IF(Table4[[#This Row],[Reported cost]]="",2,""))</f>
        <v>2</v>
      </c>
      <c r="X34">
        <v>330</v>
      </c>
      <c r="Y34">
        <v>3000</v>
      </c>
      <c r="Z34">
        <v>1000</v>
      </c>
      <c r="AA34">
        <v>1</v>
      </c>
      <c r="AE34" s="2">
        <v>4000000</v>
      </c>
      <c r="AF34" s="2"/>
      <c r="AG34" s="78"/>
      <c r="AH34" t="s">
        <v>1463</v>
      </c>
      <c r="AS34" s="74">
        <v>300</v>
      </c>
      <c r="AT34" s="74">
        <v>150</v>
      </c>
      <c r="AV34">
        <v>50</v>
      </c>
      <c r="AX34" t="s">
        <v>1520</v>
      </c>
      <c r="AZ34" t="s">
        <v>670</v>
      </c>
      <c r="BZ34" t="str">
        <f>IFERROR(LEFT(Table4[[#This Row],[reference/s]],SEARCH(";",Table4[[#This Row],[reference/s]])-1),"")</f>
        <v>ICA</v>
      </c>
      <c r="CA34" t="str">
        <f>IFERROR(MID(Table4[[#This Row],[reference/s]],SEARCH(";",Table4[[#This Row],[reference/s]])+2,SEARCH(";",Table4[[#This Row],[reference/s]],SEARCH(";",Table4[[#This Row],[reference/s]])+1)-SEARCH(";",Table4[[#This Row],[reference/s]])-2),"")</f>
        <v>Peele (1988)</v>
      </c>
      <c r="CB34">
        <f>IFERROR(SEARCH(";",Table4[[#This Row],[reference/s]]),"")</f>
        <v>4</v>
      </c>
      <c r="CC34" s="1">
        <f>IFERROR(SEARCH(";",Table4[[#This Row],[reference/s]],Table4[[#This Row],[Column2]]+1),"")</f>
        <v>18</v>
      </c>
      <c r="CD34" s="1">
        <f>IFERROR(SEARCH(";",Table4[[#This Row],[reference/s]],Table4[[#This Row],[Column3]]+1),"")</f>
        <v>33</v>
      </c>
      <c r="CE34" s="1" t="str">
        <f>IFERROR(SEARCH(";",Table4[[#This Row],[reference/s]],Table4[[#This Row],[Column4]]+1),"")</f>
        <v/>
      </c>
      <c r="CF34" s="1" t="str">
        <f>IFERROR(SEARCH(";",Table4[[#This Row],[reference/s]],Table4[[#This Row],[Column5]]+1),"")</f>
        <v/>
      </c>
      <c r="CG34" s="1" t="str">
        <f>IFERROR(SEARCH(";",Table4[[#This Row],[reference/s]],Table4[[#This Row],[Column6]]+1),"")</f>
        <v/>
      </c>
      <c r="CH34" s="1" t="str">
        <f>IFERROR(SEARCH(";",Table4[[#This Row],[reference/s]],Table4[[#This Row],[Column7]]+1),"")</f>
        <v/>
      </c>
      <c r="CI34" s="1" t="str">
        <f>IFERROR(SEARCH(";",Table4[[#This Row],[reference/s]],Table4[[#This Row],[Column8]]+1),"")</f>
        <v/>
      </c>
      <c r="CJ34" s="1" t="str">
        <f>IFERROR(SEARCH(";",Table4[[#This Row],[reference/s]],Table4[[#This Row],[Column9]]+1),"")</f>
        <v/>
      </c>
      <c r="CK34" s="1" t="str">
        <f>IFERROR(SEARCH(";",Table4[[#This Row],[reference/s]],Table4[[#This Row],[Column10]]+1),"")</f>
        <v/>
      </c>
      <c r="CL34" s="1" t="str">
        <f>IFERROR(SEARCH(";",Table4[[#This Row],[reference/s]],Table4[[#This Row],[Column11]]+1),"")</f>
        <v/>
      </c>
      <c r="CM34" s="1" t="str">
        <f>IFERROR(MID(Table4[[#This Row],[reference/s]],Table4[[#This Row],[Column3]]+2,Table4[[#This Row],[Column4]]-Table4[[#This Row],[Column3]]-2),"")</f>
        <v>PDF newspaper</v>
      </c>
      <c r="CN34" s="1" t="str">
        <f>IFERROR(MID(Table4[[#This Row],[reference/s]],Table4[[#This Row],[Column4]]+2,Table4[[#This Row],[Column5]]-Table4[[#This Row],[Column4]]-2),"")</f>
        <v/>
      </c>
      <c r="CO34" s="1" t="str">
        <f>IFERROR(MID(Table4[[#This Row],[reference/s]],Table4[[#This Row],[Column5]]+2,Table4[[#This Row],[Column6]]-Table4[[#This Row],[Column5]]-2),"")</f>
        <v/>
      </c>
    </row>
    <row r="35" spans="1:93" s="50" customFormat="1">
      <c r="A35">
        <v>212</v>
      </c>
      <c r="B35" t="s">
        <v>1579</v>
      </c>
      <c r="C35" t="s">
        <v>606</v>
      </c>
      <c r="D35" t="s">
        <v>698</v>
      </c>
      <c r="E35" t="s">
        <v>158</v>
      </c>
      <c r="F35" s="15">
        <v>27022</v>
      </c>
      <c r="G35" s="15">
        <v>27058</v>
      </c>
      <c r="H35" t="s">
        <v>657</v>
      </c>
      <c r="I35" s="74">
        <v>1974</v>
      </c>
      <c r="J35" t="s">
        <v>1457</v>
      </c>
      <c r="K35" t="s">
        <v>1425</v>
      </c>
      <c r="L35" t="s">
        <v>1439</v>
      </c>
      <c r="M35" t="s">
        <v>50</v>
      </c>
      <c r="N35" t="s">
        <v>37</v>
      </c>
      <c r="O35" s="35" t="s">
        <v>1472</v>
      </c>
      <c r="P35">
        <v>0</v>
      </c>
      <c r="Q35">
        <v>1</v>
      </c>
      <c r="R35">
        <v>2</v>
      </c>
      <c r="S35">
        <v>3</v>
      </c>
      <c r="T35">
        <v>0</v>
      </c>
      <c r="U35">
        <f>Table4[[#This Row],[Report]]*$P$322+Table4[[#This Row],[Journals]]*$Q$322+Table4[[#This Row],[Databases]]*$R$322+Table4[[#This Row],[Websites]]*$S$322+Table4[[#This Row],[Newspaper]]*$T$322</f>
        <v>100</v>
      </c>
      <c r="V35">
        <f>SUM(Table4[[#This Row],[Report]:[Websites]])</f>
        <v>6</v>
      </c>
      <c r="W35" t="str">
        <f>IF(Table4[[#This Row],[Insured Cost]]="",1,IF(Table4[[#This Row],[Reported cost]]="",2,""))</f>
        <v/>
      </c>
      <c r="X35">
        <v>9000</v>
      </c>
      <c r="Y35">
        <v>35000</v>
      </c>
      <c r="Z35">
        <v>12000</v>
      </c>
      <c r="AA35">
        <v>300</v>
      </c>
      <c r="AB35"/>
      <c r="AC35"/>
      <c r="AD35">
        <v>14</v>
      </c>
      <c r="AE35" s="2">
        <v>68000000</v>
      </c>
      <c r="AF35" s="2">
        <v>200000000</v>
      </c>
      <c r="AG35" s="78"/>
      <c r="AH35" t="s">
        <v>1464</v>
      </c>
      <c r="AI35"/>
      <c r="AJ35" s="6" t="s">
        <v>1467</v>
      </c>
      <c r="AK35"/>
      <c r="AL35" t="s">
        <v>1465</v>
      </c>
      <c r="AM35"/>
      <c r="AN35"/>
      <c r="AO35"/>
      <c r="AP35">
        <v>1000</v>
      </c>
      <c r="AQ35"/>
      <c r="AR35"/>
      <c r="AS35" s="74">
        <v>13000</v>
      </c>
      <c r="AT35" s="74" t="s">
        <v>1466</v>
      </c>
      <c r="AU35"/>
      <c r="AV35"/>
      <c r="AW35"/>
      <c r="AX35"/>
      <c r="AY35"/>
      <c r="AZ35"/>
      <c r="BA35"/>
      <c r="BB35"/>
      <c r="BC35"/>
      <c r="BD35"/>
      <c r="BE35"/>
      <c r="BF35"/>
      <c r="BG35"/>
      <c r="BH35"/>
      <c r="BI35"/>
      <c r="BJ35"/>
      <c r="BK35"/>
      <c r="BL35"/>
      <c r="BM35"/>
      <c r="BN35"/>
      <c r="BO35"/>
      <c r="BP35"/>
      <c r="BQ35"/>
      <c r="BR35"/>
      <c r="BS35"/>
      <c r="BT35"/>
      <c r="BU35"/>
      <c r="BV35"/>
      <c r="BW35"/>
      <c r="BX35"/>
      <c r="BY35" t="s">
        <v>159</v>
      </c>
      <c r="BZ35" t="str">
        <f>IFERROR(LEFT(Table4[[#This Row],[reference/s]],SEARCH(";",Table4[[#This Row],[reference/s]])-1),"")</f>
        <v>EM-DAT [14]</v>
      </c>
      <c r="CA35" t="str">
        <f>IFERROR(MID(Table4[[#This Row],[reference/s]],SEARCH(";",Table4[[#This Row],[reference/s]])+2,SEARCH(";",Table4[[#This Row],[reference/s]],SEARCH(";",Table4[[#This Row],[reference/s]])+1)-SEARCH(";",Table4[[#This Row],[reference/s]])-2),"")</f>
        <v>EM-Track [13]</v>
      </c>
      <c r="CB35">
        <f>IFERROR(SEARCH(";",Table4[[#This Row],[reference/s]]),"")</f>
        <v>12</v>
      </c>
      <c r="CC35" s="1">
        <f>IFERROR(SEARCH(";",Table4[[#This Row],[reference/s]],Table4[[#This Row],[Column2]]+1),"")</f>
        <v>27</v>
      </c>
      <c r="CD35" s="1">
        <f>IFERROR(SEARCH(";",Table4[[#This Row],[reference/s]],Table4[[#This Row],[Column3]]+1),"")</f>
        <v>32</v>
      </c>
      <c r="CE35" s="1">
        <f>IFERROR(SEARCH(";",Table4[[#This Row],[reference/s]],Table4[[#This Row],[Column4]]+1),"")</f>
        <v>60</v>
      </c>
      <c r="CF35" s="1">
        <f>IFERROR(SEARCH(";",Table4[[#This Row],[reference/s]],Table4[[#This Row],[Column5]]+1),"")</f>
        <v>73</v>
      </c>
      <c r="CG35" s="1">
        <f>IFERROR(SEARCH(";",Table4[[#This Row],[reference/s]],Table4[[#This Row],[Column6]]+1),"")</f>
        <v>146</v>
      </c>
      <c r="CH35" s="1">
        <f>IFERROR(SEARCH(";",Table4[[#This Row],[reference/s]],Table4[[#This Row],[Column7]]+1),"")</f>
        <v>243</v>
      </c>
      <c r="CI35" s="1">
        <f>IFERROR(SEARCH(";",Table4[[#This Row],[reference/s]],Table4[[#This Row],[Column8]]+1),"")</f>
        <v>339</v>
      </c>
      <c r="CJ35" s="1" t="str">
        <f>IFERROR(SEARCH(";",Table4[[#This Row],[reference/s]],Table4[[#This Row],[Column9]]+1),"")</f>
        <v/>
      </c>
      <c r="CK35" s="1" t="str">
        <f>IFERROR(SEARCH(";",Table4[[#This Row],[reference/s]],Table4[[#This Row],[Column10]]+1),"")</f>
        <v/>
      </c>
      <c r="CL35" s="1" t="str">
        <f>IFERROR(SEARCH(";",Table4[[#This Row],[reference/s]],Table4[[#This Row],[Column11]]+1),"")</f>
        <v/>
      </c>
      <c r="CM35" s="1" t="str">
        <f>IFERROR(MID(Table4[[#This Row],[reference/s]],Table4[[#This Row],[Column3]]+2,Table4[[#This Row],[Column4]]-Table4[[#This Row],[Column3]]-2),"")</f>
        <v>ICA</v>
      </c>
      <c r="CN35" s="1" t="str">
        <f>IFERROR(MID(Table4[[#This Row],[reference/s]],Table4[[#This Row],[Column4]]+2,Table4[[#This Row],[Column5]]-Table4[[#This Row],[Column4]]-2),"")</f>
        <v>van den Honert (2011) [16]</v>
      </c>
      <c r="CO35" s="1" t="str">
        <f>IFERROR(MID(Table4[[#This Row],[reference/s]],Table4[[#This Row],[Column5]]+2,Table4[[#This Row],[Column6]]-Table4[[#This Row],[Column5]]-2),"")</f>
        <v>Peele, 1988</v>
      </c>
    </row>
    <row r="36" spans="1:93" s="6" customFormat="1">
      <c r="A36"/>
      <c r="B36" t="s">
        <v>1582</v>
      </c>
      <c r="C36" t="s">
        <v>606</v>
      </c>
      <c r="D36" t="s">
        <v>1473</v>
      </c>
      <c r="E36"/>
      <c r="F36" s="15">
        <v>27094</v>
      </c>
      <c r="G36" s="15">
        <v>27101</v>
      </c>
      <c r="H36" t="s">
        <v>658</v>
      </c>
      <c r="I36" s="74">
        <v>1974</v>
      </c>
      <c r="J36" t="s">
        <v>1521</v>
      </c>
      <c r="K36" t="s">
        <v>1239</v>
      </c>
      <c r="L36" t="s">
        <v>623</v>
      </c>
      <c r="M36" t="s">
        <v>50</v>
      </c>
      <c r="N36" s="5" t="s">
        <v>37</v>
      </c>
      <c r="O36" s="11" t="s">
        <v>1522</v>
      </c>
      <c r="P36">
        <v>1</v>
      </c>
      <c r="Q36">
        <v>1</v>
      </c>
      <c r="R36">
        <v>1</v>
      </c>
      <c r="S36">
        <v>1</v>
      </c>
      <c r="T36">
        <v>0</v>
      </c>
      <c r="U36">
        <f>Table4[[#This Row],[Report]]*$P$322+Table4[[#This Row],[Journals]]*$Q$322+Table4[[#This Row],[Databases]]*$R$322+Table4[[#This Row],[Websites]]*$S$322+Table4[[#This Row],[Newspaper]]*$T$322</f>
        <v>100</v>
      </c>
      <c r="V36">
        <f>SUM(Table4[[#This Row],[Report]:[Websites]])</f>
        <v>4</v>
      </c>
      <c r="W36" s="1" t="str">
        <f>IF(Table4[[#This Row],[Insured Cost]]="",1,IF(Table4[[#This Row],[Reported cost]]="",2,""))</f>
        <v/>
      </c>
      <c r="X36">
        <v>700</v>
      </c>
      <c r="Y36"/>
      <c r="Z36"/>
      <c r="AA36"/>
      <c r="AB36"/>
      <c r="AC36"/>
      <c r="AD36"/>
      <c r="AE36" s="2">
        <v>2000000</v>
      </c>
      <c r="AF36" s="2">
        <v>12000000</v>
      </c>
      <c r="AG36" s="78"/>
      <c r="AH36"/>
      <c r="AI36"/>
      <c r="AJ36"/>
      <c r="AK36"/>
      <c r="AL36"/>
      <c r="AM36"/>
      <c r="AN36"/>
      <c r="AO36"/>
      <c r="AP36"/>
      <c r="AQ36"/>
      <c r="AR36"/>
      <c r="AS36" s="74"/>
      <c r="AT36" s="74"/>
      <c r="AU36"/>
      <c r="AV36"/>
      <c r="AW36"/>
      <c r="AX36"/>
      <c r="AY36"/>
      <c r="AZ36"/>
      <c r="BA36"/>
      <c r="BB36"/>
      <c r="BC36"/>
      <c r="BD36"/>
      <c r="BE36"/>
      <c r="BF36"/>
      <c r="BG36"/>
      <c r="BH36"/>
      <c r="BI36"/>
      <c r="BJ36"/>
      <c r="BK36"/>
      <c r="BL36"/>
      <c r="BM36"/>
      <c r="BN36"/>
      <c r="BO36"/>
      <c r="BP36"/>
      <c r="BQ36"/>
      <c r="BR36"/>
      <c r="BS36"/>
      <c r="BT36"/>
      <c r="BU36"/>
      <c r="BV36"/>
      <c r="BW36"/>
      <c r="BX36"/>
      <c r="BY36"/>
      <c r="BZ36" t="str">
        <f>IFERROR(LEFT(Table4[[#This Row],[reference/s]],SEARCH(";",Table4[[#This Row],[reference/s]])-1),"")</f>
        <v>ICA</v>
      </c>
      <c r="CA36" t="str">
        <f>IFERROR(MID(Table4[[#This Row],[reference/s]],SEARCH(";",Table4[[#This Row],[reference/s]])+2,SEARCH(";",Table4[[#This Row],[reference/s]],SEARCH(";",Table4[[#This Row],[reference/s]])+1)-SEARCH(";",Table4[[#This Row],[reference/s]])-2),"")</f>
        <v>Peele 1988</v>
      </c>
      <c r="CB36">
        <f>IFERROR(SEARCH(";",Table4[[#This Row],[reference/s]]),"")</f>
        <v>4</v>
      </c>
      <c r="CC36" s="1">
        <f>IFERROR(SEARCH(";",Table4[[#This Row],[reference/s]],Table4[[#This Row],[Column2]]+1),"")</f>
        <v>16</v>
      </c>
      <c r="CD36" s="1">
        <f>IFERROR(SEARCH(";",Table4[[#This Row],[reference/s]],Table4[[#This Row],[Column3]]+1),"")</f>
        <v>65</v>
      </c>
      <c r="CE36" s="1" t="str">
        <f>IFERROR(SEARCH(";",Table4[[#This Row],[reference/s]],Table4[[#This Row],[Column4]]+1),"")</f>
        <v/>
      </c>
      <c r="CF36" s="1" t="str">
        <f>IFERROR(SEARCH(";",Table4[[#This Row],[reference/s]],Table4[[#This Row],[Column5]]+1),"")</f>
        <v/>
      </c>
      <c r="CG36" s="1" t="str">
        <f>IFERROR(SEARCH(";",Table4[[#This Row],[reference/s]],Table4[[#This Row],[Column6]]+1),"")</f>
        <v/>
      </c>
      <c r="CH36" s="1" t="str">
        <f>IFERROR(SEARCH(";",Table4[[#This Row],[reference/s]],Table4[[#This Row],[Column7]]+1),"")</f>
        <v/>
      </c>
      <c r="CI36" s="1" t="str">
        <f>IFERROR(SEARCH(";",Table4[[#This Row],[reference/s]],Table4[[#This Row],[Column8]]+1),"")</f>
        <v/>
      </c>
      <c r="CJ36" s="1" t="str">
        <f>IFERROR(SEARCH(";",Table4[[#This Row],[reference/s]],Table4[[#This Row],[Column9]]+1),"")</f>
        <v/>
      </c>
      <c r="CK36" s="1" t="str">
        <f>IFERROR(SEARCH(";",Table4[[#This Row],[reference/s]],Table4[[#This Row],[Column10]]+1),"")</f>
        <v/>
      </c>
      <c r="CL36" s="1" t="str">
        <f>IFERROR(SEARCH(";",Table4[[#This Row],[reference/s]],Table4[[#This Row],[Column11]]+1),"")</f>
        <v/>
      </c>
      <c r="CM36" s="1" t="str">
        <f>IFERROR(MID(Table4[[#This Row],[reference/s]],Table4[[#This Row],[Column3]]+2,Table4[[#This Row],[Column4]]-Table4[[#This Row],[Column3]]-2),"")</f>
        <v>http://www.bom.gov.au/cyclone/history/zoe.shtml</v>
      </c>
      <c r="CN36" s="1" t="str">
        <f>IFERROR(MID(Table4[[#This Row],[reference/s]],Table4[[#This Row],[Column4]]+2,Table4[[#This Row],[Column5]]-Table4[[#This Row],[Column4]]-2),"")</f>
        <v/>
      </c>
      <c r="CO36" s="1" t="str">
        <f>IFERROR(MID(Table4[[#This Row],[reference/s]],Table4[[#This Row],[Column5]]+2,Table4[[#This Row],[Column6]]-Table4[[#This Row],[Column5]]-2),"")</f>
        <v/>
      </c>
    </row>
    <row r="37" spans="1:93" s="6" customFormat="1">
      <c r="A37"/>
      <c r="B37" t="s">
        <v>1593</v>
      </c>
      <c r="C37" t="s">
        <v>475</v>
      </c>
      <c r="D37" t="s">
        <v>611</v>
      </c>
      <c r="E37" t="s">
        <v>612</v>
      </c>
      <c r="F37" s="15">
        <v>27440</v>
      </c>
      <c r="G37" s="15">
        <v>27447</v>
      </c>
      <c r="H37" t="s">
        <v>661</v>
      </c>
      <c r="I37" s="74">
        <v>1975</v>
      </c>
      <c r="J37" t="s">
        <v>1514</v>
      </c>
      <c r="K37" t="s">
        <v>1455</v>
      </c>
      <c r="L37" t="s">
        <v>33</v>
      </c>
      <c r="M37" t="s">
        <v>33</v>
      </c>
      <c r="N37" t="s">
        <v>739</v>
      </c>
      <c r="O37" s="11" t="s">
        <v>889</v>
      </c>
      <c r="P37">
        <v>1</v>
      </c>
      <c r="Q37">
        <v>0</v>
      </c>
      <c r="R37">
        <v>0</v>
      </c>
      <c r="S37">
        <v>0</v>
      </c>
      <c r="T37">
        <v>1</v>
      </c>
      <c r="U37">
        <f>Table4[[#This Row],[Report]]*$P$322+Table4[[#This Row],[Journals]]*$Q$322+Table4[[#This Row],[Databases]]*$R$322+Table4[[#This Row],[Websites]]*$S$322+Table4[[#This Row],[Newspaper]]*$T$322</f>
        <v>41</v>
      </c>
      <c r="V37">
        <f>SUM(Table4[[#This Row],[Report]:[Websites]])</f>
        <v>1</v>
      </c>
      <c r="W37">
        <f>IF(Table4[[#This Row],[Insured Cost]]="",1,IF(Table4[[#This Row],[Reported cost]]="",2,""))</f>
        <v>1</v>
      </c>
      <c r="X37"/>
      <c r="Y37"/>
      <c r="Z37">
        <v>80</v>
      </c>
      <c r="AA37"/>
      <c r="AB37"/>
      <c r="AC37"/>
      <c r="AD37"/>
      <c r="AE37" s="2"/>
      <c r="AF37" s="2">
        <v>5000000</v>
      </c>
      <c r="AG37" s="78"/>
      <c r="AH37"/>
      <c r="AI37"/>
      <c r="AJ37"/>
      <c r="AK37"/>
      <c r="AL37"/>
      <c r="AM37"/>
      <c r="AN37"/>
      <c r="AO37"/>
      <c r="AP37"/>
      <c r="AQ37"/>
      <c r="AR37"/>
      <c r="AS37" s="74"/>
      <c r="AT37" s="74"/>
      <c r="AU37"/>
      <c r="AV37"/>
      <c r="AW37"/>
      <c r="AX37"/>
      <c r="AY37"/>
      <c r="AZ37"/>
      <c r="BA37"/>
      <c r="BB37"/>
      <c r="BC37"/>
      <c r="BD37"/>
      <c r="BE37"/>
      <c r="BF37"/>
      <c r="BG37"/>
      <c r="BH37"/>
      <c r="BI37"/>
      <c r="BJ37"/>
      <c r="BK37"/>
      <c r="BL37"/>
      <c r="BM37"/>
      <c r="BN37"/>
      <c r="BO37"/>
      <c r="BP37"/>
      <c r="BQ37"/>
      <c r="BR37"/>
      <c r="BS37"/>
      <c r="BT37"/>
      <c r="BU37"/>
      <c r="BV37"/>
      <c r="BW37"/>
      <c r="BX37"/>
      <c r="BY37"/>
      <c r="BZ37" t="str">
        <f>IFERROR(LEFT(Table4[[#This Row],[reference/s]],SEARCH(";",Table4[[#This Row],[reference/s]])-1),"")</f>
        <v>wiki</v>
      </c>
      <c r="CA37" t="str">
        <f>IFERROR(MID(Table4[[#This Row],[reference/s]],SEARCH(";",Table4[[#This Row],[reference/s]])+2,SEARCH(";",Table4[[#This Row],[reference/s]],SEARCH(";",Table4[[#This Row],[reference/s]])+1)-SEARCH(";",Table4[[#This Row],[reference/s]])-2),"")</f>
        <v>PDF - newspaper</v>
      </c>
      <c r="CB37">
        <f>IFERROR(SEARCH(";",Table4[[#This Row],[reference/s]]),"")</f>
        <v>5</v>
      </c>
      <c r="CC37" s="1">
        <f>IFERROR(SEARCH(";",Table4[[#This Row],[reference/s]],Table4[[#This Row],[Column2]]+1),"")</f>
        <v>22</v>
      </c>
      <c r="CD37" s="1" t="str">
        <f>IFERROR(SEARCH(";",Table4[[#This Row],[reference/s]],Table4[[#This Row],[Column3]]+1),"")</f>
        <v/>
      </c>
      <c r="CE37" s="1" t="str">
        <f>IFERROR(SEARCH(";",Table4[[#This Row],[reference/s]],Table4[[#This Row],[Column4]]+1),"")</f>
        <v/>
      </c>
      <c r="CF37" s="1" t="str">
        <f>IFERROR(SEARCH(";",Table4[[#This Row],[reference/s]],Table4[[#This Row],[Column5]]+1),"")</f>
        <v/>
      </c>
      <c r="CG37" s="1" t="str">
        <f>IFERROR(SEARCH(";",Table4[[#This Row],[reference/s]],Table4[[#This Row],[Column6]]+1),"")</f>
        <v/>
      </c>
      <c r="CH37" s="1" t="str">
        <f>IFERROR(SEARCH(";",Table4[[#This Row],[reference/s]],Table4[[#This Row],[Column7]]+1),"")</f>
        <v/>
      </c>
      <c r="CI37" s="1" t="str">
        <f>IFERROR(SEARCH(";",Table4[[#This Row],[reference/s]],Table4[[#This Row],[Column8]]+1),"")</f>
        <v/>
      </c>
      <c r="CJ37" s="1" t="str">
        <f>IFERROR(SEARCH(";",Table4[[#This Row],[reference/s]],Table4[[#This Row],[Column9]]+1),"")</f>
        <v/>
      </c>
      <c r="CK37" s="1" t="str">
        <f>IFERROR(SEARCH(";",Table4[[#This Row],[reference/s]],Table4[[#This Row],[Column10]]+1),"")</f>
        <v/>
      </c>
      <c r="CL37" s="1" t="str">
        <f>IFERROR(SEARCH(";",Table4[[#This Row],[reference/s]],Table4[[#This Row],[Column11]]+1),"")</f>
        <v/>
      </c>
      <c r="CM37" s="1" t="str">
        <f>IFERROR(MID(Table4[[#This Row],[reference/s]],Table4[[#This Row],[Column3]]+2,Table4[[#This Row],[Column4]]-Table4[[#This Row],[Column3]]-2),"")</f>
        <v/>
      </c>
      <c r="CN37" s="1" t="str">
        <f>IFERROR(MID(Table4[[#This Row],[reference/s]],Table4[[#This Row],[Column4]]+2,Table4[[#This Row],[Column5]]-Table4[[#This Row],[Column4]]-2),"")</f>
        <v/>
      </c>
      <c r="CO37" s="1" t="str">
        <f>IFERROR(MID(Table4[[#This Row],[reference/s]],Table4[[#This Row],[Column5]]+2,Table4[[#This Row],[Column6]]-Table4[[#This Row],[Column5]]-2),"")</f>
        <v/>
      </c>
    </row>
    <row r="38" spans="1:93" ht="15" thickBot="1">
      <c r="A38">
        <v>177</v>
      </c>
      <c r="B38" t="s">
        <v>1582</v>
      </c>
      <c r="C38" t="s">
        <v>475</v>
      </c>
      <c r="D38" t="s">
        <v>131</v>
      </c>
      <c r="E38" t="s">
        <v>132</v>
      </c>
      <c r="F38" s="4">
        <v>27736</v>
      </c>
      <c r="G38" s="4">
        <v>27737</v>
      </c>
      <c r="H38" t="s">
        <v>660</v>
      </c>
      <c r="I38" s="74">
        <v>1975</v>
      </c>
      <c r="J38" t="s">
        <v>1515</v>
      </c>
      <c r="K38" t="s">
        <v>1455</v>
      </c>
      <c r="L38" t="s">
        <v>33</v>
      </c>
      <c r="M38" t="s">
        <v>33</v>
      </c>
      <c r="N38" t="s">
        <v>739</v>
      </c>
      <c r="O38" s="11" t="s">
        <v>1518</v>
      </c>
      <c r="P38">
        <v>0</v>
      </c>
      <c r="Q38">
        <v>0</v>
      </c>
      <c r="R38">
        <v>3</v>
      </c>
      <c r="S38">
        <v>1</v>
      </c>
      <c r="T38">
        <v>2</v>
      </c>
      <c r="U38">
        <f>Table4[[#This Row],[Report]]*$P$322+Table4[[#This Row],[Journals]]*$Q$322+Table4[[#This Row],[Databases]]*$R$322+Table4[[#This Row],[Websites]]*$S$322+Table4[[#This Row],[Newspaper]]*$T$322</f>
        <v>72</v>
      </c>
      <c r="V38">
        <f>SUM(Table4[[#This Row],[Report]:[Websites]])</f>
        <v>4</v>
      </c>
      <c r="W38" t="str">
        <f>IF(Table4[[#This Row],[Insured Cost]]="",1,IF(Table4[[#This Row],[Reported cost]]="",2,""))</f>
        <v/>
      </c>
      <c r="Y38">
        <v>1000</v>
      </c>
      <c r="Z38">
        <v>50</v>
      </c>
      <c r="AA38">
        <v>5</v>
      </c>
      <c r="AE38" s="2">
        <v>20000000</v>
      </c>
      <c r="AF38" s="57">
        <v>25000000</v>
      </c>
      <c r="AG38" s="78"/>
      <c r="AI38" t="s">
        <v>1516</v>
      </c>
      <c r="AJ38" t="s">
        <v>1517</v>
      </c>
      <c r="AS38" s="74"/>
      <c r="AT38" s="74"/>
      <c r="BY38" t="s">
        <v>133</v>
      </c>
      <c r="BZ38" t="str">
        <f>IFERROR(LEFT(Table4[[#This Row],[reference/s]],SEARCH(";",Table4[[#This Row],[reference/s]])-1),"")</f>
        <v>wiki</v>
      </c>
      <c r="CA38" t="str">
        <f>IFERROR(MID(Table4[[#This Row],[reference/s]],SEARCH(";",Table4[[#This Row],[reference/s]])+2,SEARCH(";",Table4[[#This Row],[reference/s]],SEARCH(";",Table4[[#This Row],[reference/s]])+1)-SEARCH(";",Table4[[#This Row],[reference/s]])-2),"")</f>
        <v>EM-DAT</v>
      </c>
      <c r="CB38">
        <f>IFERROR(SEARCH(";",Table4[[#This Row],[reference/s]]),"")</f>
        <v>5</v>
      </c>
      <c r="CC38" s="1">
        <f>IFERROR(SEARCH(";",Table4[[#This Row],[reference/s]],Table4[[#This Row],[Column2]]+1),"")</f>
        <v>13</v>
      </c>
      <c r="CD38" s="1">
        <f>IFERROR(SEARCH(";",Table4[[#This Row],[reference/s]],Table4[[#This Row],[Column3]]+1),"")</f>
        <v>23</v>
      </c>
      <c r="CE38" s="1">
        <f>IFERROR(SEARCH(";",Table4[[#This Row],[reference/s]],Table4[[#This Row],[Column4]]+1),"")</f>
        <v>38</v>
      </c>
      <c r="CF38" s="1">
        <f>IFERROR(SEARCH(";",Table4[[#This Row],[reference/s]],Table4[[#This Row],[Column5]]+1),"")</f>
        <v>43</v>
      </c>
      <c r="CG38" s="1">
        <f>IFERROR(SEARCH(";",Table4[[#This Row],[reference/s]],Table4[[#This Row],[Column6]]+1),"")</f>
        <v>55</v>
      </c>
      <c r="CH38" s="1" t="str">
        <f>IFERROR(SEARCH(";",Table4[[#This Row],[reference/s]],Table4[[#This Row],[Column7]]+1),"")</f>
        <v/>
      </c>
      <c r="CI38" s="1" t="str">
        <f>IFERROR(SEARCH(";",Table4[[#This Row],[reference/s]],Table4[[#This Row],[Column8]]+1),"")</f>
        <v/>
      </c>
      <c r="CJ38" s="1" t="str">
        <f>IFERROR(SEARCH(";",Table4[[#This Row],[reference/s]],Table4[[#This Row],[Column9]]+1),"")</f>
        <v/>
      </c>
      <c r="CK38" s="1" t="str">
        <f>IFERROR(SEARCH(";",Table4[[#This Row],[reference/s]],Table4[[#This Row],[Column10]]+1),"")</f>
        <v/>
      </c>
      <c r="CL38" s="1" t="str">
        <f>IFERROR(SEARCH(";",Table4[[#This Row],[reference/s]],Table4[[#This Row],[Column11]]+1),"")</f>
        <v/>
      </c>
      <c r="CM38" s="1" t="str">
        <f>IFERROR(MID(Table4[[#This Row],[reference/s]],Table4[[#This Row],[Column3]]+2,Table4[[#This Row],[Column4]]-Table4[[#This Row],[Column3]]-2),"")</f>
        <v>EM-Track</v>
      </c>
      <c r="CN38" s="1" t="str">
        <f>IFERROR(MID(Table4[[#This Row],[reference/s]],Table4[[#This Row],[Column4]]+2,Table4[[#This Row],[Column5]]-Table4[[#This Row],[Column4]]-2),"")</f>
        <v>PDF newspaper</v>
      </c>
      <c r="CO38" s="1" t="str">
        <f>IFERROR(MID(Table4[[#This Row],[reference/s]],Table4[[#This Row],[Column5]]+2,Table4[[#This Row],[Column6]]-Table4[[#This Row],[Column5]]-2),"")</f>
        <v>ICA</v>
      </c>
    </row>
    <row r="39" spans="1:93" ht="16" thickTop="1" thickBot="1">
      <c r="A39" s="6">
        <v>87</v>
      </c>
      <c r="B39" s="6" t="s">
        <v>1585</v>
      </c>
      <c r="C39" s="6" t="s">
        <v>585</v>
      </c>
      <c r="D39" s="6" t="s">
        <v>93</v>
      </c>
      <c r="E39" s="6" t="s">
        <v>94</v>
      </c>
      <c r="F39" s="29">
        <v>27364</v>
      </c>
      <c r="G39" s="29">
        <v>27426</v>
      </c>
      <c r="H39" s="6" t="s">
        <v>657</v>
      </c>
      <c r="I39" s="75">
        <v>1975</v>
      </c>
      <c r="J39" s="6" t="s">
        <v>1512</v>
      </c>
      <c r="K39" s="6" t="s">
        <v>1511</v>
      </c>
      <c r="L39" s="6" t="s">
        <v>37</v>
      </c>
      <c r="M39" s="6" t="s">
        <v>37</v>
      </c>
      <c r="N39" s="6" t="s">
        <v>614</v>
      </c>
      <c r="O39" s="58" t="s">
        <v>1513</v>
      </c>
      <c r="P39" s="6">
        <v>1</v>
      </c>
      <c r="Q39" s="6">
        <v>0</v>
      </c>
      <c r="R39" s="6">
        <v>1</v>
      </c>
      <c r="S39" s="6">
        <v>1</v>
      </c>
      <c r="T39" s="6">
        <v>4</v>
      </c>
      <c r="U39" s="6">
        <f>Table4[[#This Row],[Report]]*$P$322+Table4[[#This Row],[Journals]]*$Q$322+Table4[[#This Row],[Databases]]*$R$322+Table4[[#This Row],[Websites]]*$S$322+Table4[[#This Row],[Newspaper]]*$T$322</f>
        <v>74</v>
      </c>
      <c r="V39" s="6">
        <f>SUM(Table4[[#This Row],[Report]:[Websites]])</f>
        <v>3</v>
      </c>
      <c r="W39" s="6">
        <f>IF(Table4[[#This Row],[Insured Cost]]="",1,IF(Table4[[#This Row],[Reported cost]]="",2,""))</f>
        <v>1</v>
      </c>
      <c r="X39" s="6"/>
      <c r="Y39" s="6">
        <v>10000</v>
      </c>
      <c r="Z39" s="6"/>
      <c r="AA39" s="6">
        <v>10</v>
      </c>
      <c r="AB39" s="6"/>
      <c r="AC39" s="6"/>
      <c r="AD39" s="6">
        <v>3</v>
      </c>
      <c r="AE39" s="30"/>
      <c r="AF39" s="70">
        <v>5000000</v>
      </c>
      <c r="AG39" s="79"/>
      <c r="AH39" s="6"/>
      <c r="AI39" s="6"/>
      <c r="AJ39" s="6"/>
      <c r="AK39" s="6"/>
      <c r="AL39" s="6" t="s">
        <v>1477</v>
      </c>
      <c r="AM39" s="6"/>
      <c r="AN39" s="6"/>
      <c r="AO39" s="6"/>
      <c r="AP39" s="6"/>
      <c r="AQ39" s="6"/>
      <c r="AR39" s="6"/>
      <c r="AS39" s="75"/>
      <c r="AT39" s="75"/>
      <c r="AU39" s="6"/>
      <c r="AV39" s="6"/>
      <c r="AW39" s="6" t="s">
        <v>1474</v>
      </c>
      <c r="AX39" s="6" t="s">
        <v>1475</v>
      </c>
      <c r="AY39" s="6"/>
      <c r="AZ39" s="6" t="s">
        <v>1510</v>
      </c>
      <c r="BA39" s="6"/>
      <c r="BB39" s="6"/>
      <c r="BC39" s="6"/>
      <c r="BD39" s="6"/>
      <c r="BE39" s="6"/>
      <c r="BF39" s="6"/>
      <c r="BG39" s="6"/>
      <c r="BH39" s="6"/>
      <c r="BI39" s="6"/>
      <c r="BJ39" s="6"/>
      <c r="BK39" s="6"/>
      <c r="BL39" s="6"/>
      <c r="BM39" s="6"/>
      <c r="BN39" s="6"/>
      <c r="BO39" s="6"/>
      <c r="BP39" s="6"/>
      <c r="BQ39" s="6"/>
      <c r="BR39" s="6"/>
      <c r="BS39" s="6"/>
      <c r="BT39" s="6"/>
      <c r="BU39" s="6"/>
      <c r="BV39" s="6"/>
      <c r="BW39" s="6"/>
      <c r="BX39" s="6"/>
      <c r="BY39" s="6" t="s">
        <v>95</v>
      </c>
      <c r="BZ39" s="6" t="str">
        <f>IFERROR(LEFT(Table4[[#This Row],[reference/s]],SEARCH(";",Table4[[#This Row],[reference/s]])-1),"")</f>
        <v>EM-Track</v>
      </c>
      <c r="CA39" s="6" t="str">
        <f>IFERROR(MID(Table4[[#This Row],[reference/s]],SEARCH(";",Table4[[#This Row],[reference/s]])+2,SEARCH(";",Table4[[#This Row],[reference/s]],SEARCH(";",Table4[[#This Row],[reference/s]])+1)-SEARCH(";",Table4[[#This Row],[reference/s]])-2),"")</f>
        <v>PDF - newspapers</v>
      </c>
      <c r="CB39" s="6">
        <f>IFERROR(SEARCH(";",Table4[[#This Row],[reference/s]]),"")</f>
        <v>9</v>
      </c>
      <c r="CC39" s="33">
        <f>IFERROR(SEARCH(";",Table4[[#This Row],[reference/s]],Table4[[#This Row],[Column2]]+1),"")</f>
        <v>27</v>
      </c>
      <c r="CD39" s="33">
        <f>IFERROR(SEARCH(";",Table4[[#This Row],[reference/s]],Table4[[#This Row],[Column3]]+1),"")</f>
        <v>82</v>
      </c>
      <c r="CE39" s="33">
        <f>IFERROR(SEARCH(";",Table4[[#This Row],[reference/s]],Table4[[#This Row],[Column4]]+1),"")</f>
        <v>147</v>
      </c>
      <c r="CF39" s="33" t="str">
        <f>IFERROR(SEARCH(";",Table4[[#This Row],[reference/s]],Table4[[#This Row],[Column5]]+1),"")</f>
        <v/>
      </c>
      <c r="CG39" s="33" t="str">
        <f>IFERROR(SEARCH(";",Table4[[#This Row],[reference/s]],Table4[[#This Row],[Column6]]+1),"")</f>
        <v/>
      </c>
      <c r="CH39" s="33" t="str">
        <f>IFERROR(SEARCH(";",Table4[[#This Row],[reference/s]],Table4[[#This Row],[Column7]]+1),"")</f>
        <v/>
      </c>
      <c r="CI39" s="33" t="str">
        <f>IFERROR(SEARCH(";",Table4[[#This Row],[reference/s]],Table4[[#This Row],[Column8]]+1),"")</f>
        <v/>
      </c>
      <c r="CJ39" s="33" t="str">
        <f>IFERROR(SEARCH(";",Table4[[#This Row],[reference/s]],Table4[[#This Row],[Column9]]+1),"")</f>
        <v/>
      </c>
      <c r="CK39" s="33" t="str">
        <f>IFERROR(SEARCH(";",Table4[[#This Row],[reference/s]],Table4[[#This Row],[Column10]]+1),"")</f>
        <v/>
      </c>
      <c r="CL39" s="33" t="str">
        <f>IFERROR(SEARCH(";",Table4[[#This Row],[reference/s]],Table4[[#This Row],[Column11]]+1),"")</f>
        <v/>
      </c>
      <c r="CM39" s="33" t="str">
        <f>IFERROR(MID(Table4[[#This Row],[reference/s]],Table4[[#This Row],[Column3]]+2,Table4[[#This Row],[Column4]]-Table4[[#This Row],[Column3]]-2),"")</f>
        <v>http://www.rfs.nsw.gov.au/dsp_content.cfm?cat_id=1180</v>
      </c>
      <c r="CN39" s="33" t="str">
        <f>IFERROR(MID(Table4[[#This Row],[reference/s]],Table4[[#This Row],[Column4]]+2,Table4[[#This Row],[Column5]]-Table4[[#This Row],[Column4]]-2),"")</f>
        <v>http://www.coagbushfireenquiry.gov.au/findings.htm - appendix D</v>
      </c>
      <c r="CO39" s="33" t="str">
        <f>IFERROR(MID(Table4[[#This Row],[reference/s]],Table4[[#This Row],[Column5]]+2,Table4[[#This Row],[Column6]]-Table4[[#This Row],[Column5]]-2),"")</f>
        <v/>
      </c>
    </row>
    <row r="40" spans="1:93" ht="15" thickTop="1">
      <c r="A40">
        <v>328</v>
      </c>
      <c r="B40" t="s">
        <v>1582</v>
      </c>
      <c r="C40" t="s">
        <v>606</v>
      </c>
      <c r="D40" t="s">
        <v>699</v>
      </c>
      <c r="E40" t="s">
        <v>222</v>
      </c>
      <c r="F40" s="4">
        <v>27463</v>
      </c>
      <c r="G40" s="4">
        <v>27464</v>
      </c>
      <c r="H40" t="s">
        <v>658</v>
      </c>
      <c r="I40" s="74">
        <v>1975</v>
      </c>
      <c r="J40" t="s">
        <v>539</v>
      </c>
      <c r="K40" t="s">
        <v>539</v>
      </c>
      <c r="L40" t="s">
        <v>37</v>
      </c>
      <c r="M40" t="s">
        <v>37</v>
      </c>
      <c r="N40" t="s">
        <v>739</v>
      </c>
      <c r="O40" s="11" t="s">
        <v>1335</v>
      </c>
      <c r="P40">
        <v>0</v>
      </c>
      <c r="Q40">
        <v>2</v>
      </c>
      <c r="R40">
        <v>3</v>
      </c>
      <c r="S40">
        <v>0</v>
      </c>
      <c r="T40">
        <v>4</v>
      </c>
      <c r="U40">
        <f>Table4[[#This Row],[Report]]*$P$322+Table4[[#This Row],[Journals]]*$Q$322+Table4[[#This Row],[Databases]]*$R$322+Table4[[#This Row],[Websites]]*$S$322+Table4[[#This Row],[Newspaper]]*$T$322</f>
        <v>124</v>
      </c>
      <c r="V40">
        <f>SUM(Table4[[#This Row],[Report]:[Websites]])</f>
        <v>5</v>
      </c>
      <c r="W40" t="str">
        <f>IF(Table4[[#This Row],[Insured Cost]]="",1,IF(Table4[[#This Row],[Reported cost]]="",2,""))</f>
        <v/>
      </c>
      <c r="Y40">
        <v>12000</v>
      </c>
      <c r="Z40">
        <v>700</v>
      </c>
      <c r="AA40">
        <v>7</v>
      </c>
      <c r="AD40">
        <v>1</v>
      </c>
      <c r="AE40" s="2">
        <v>15000000</v>
      </c>
      <c r="AF40" s="2">
        <v>20000000</v>
      </c>
      <c r="AG40" s="78"/>
      <c r="AS40" s="74"/>
      <c r="AT40" s="74"/>
      <c r="BY40" t="s">
        <v>223</v>
      </c>
      <c r="BZ40" t="str">
        <f>IFERROR(LEFT(Table4[[#This Row],[reference/s]],SEARCH(";",Table4[[#This Row],[reference/s]])-1),"")</f>
        <v>EM-DAT</v>
      </c>
      <c r="CA40" t="str">
        <f>IFERROR(MID(Table4[[#This Row],[reference/s]],SEARCH(";",Table4[[#This Row],[reference/s]])+2,SEARCH(";",Table4[[#This Row],[reference/s]],SEARCH(";",Table4[[#This Row],[reference/s]])+1)-SEARCH(";",Table4[[#This Row],[reference/s]])-2),"")</f>
        <v>EM-Track</v>
      </c>
      <c r="CB40">
        <f>IFERROR(SEARCH(";",Table4[[#This Row],[reference/s]]),"")</f>
        <v>7</v>
      </c>
      <c r="CC40" s="1">
        <f>IFERROR(SEARCH(";",Table4[[#This Row],[reference/s]],Table4[[#This Row],[Column2]]+1),"")</f>
        <v>17</v>
      </c>
      <c r="CD40" s="1">
        <f>IFERROR(SEARCH(";",Table4[[#This Row],[reference/s]],Table4[[#This Row],[Column3]]+1),"")</f>
        <v>22</v>
      </c>
      <c r="CE40" s="1">
        <f>IFERROR(SEARCH(";",Table4[[#This Row],[reference/s]],Table4[[#This Row],[Column4]]+1),"")</f>
        <v>39</v>
      </c>
      <c r="CF40" s="1">
        <f>IFERROR(SEARCH(";",Table4[[#This Row],[reference/s]],Table4[[#This Row],[Column5]]+1),"")</f>
        <v>54</v>
      </c>
      <c r="CG40" s="1">
        <f>IFERROR(SEARCH(";",Table4[[#This Row],[reference/s]],Table4[[#This Row],[Column6]]+1),"")</f>
        <v>86</v>
      </c>
      <c r="CH40" s="1" t="str">
        <f>IFERROR(SEARCH(";",Table4[[#This Row],[reference/s]],Table4[[#This Row],[Column7]]+1),"")</f>
        <v/>
      </c>
      <c r="CI40" s="1" t="str">
        <f>IFERROR(SEARCH(";",Table4[[#This Row],[reference/s]],Table4[[#This Row],[Column8]]+1),"")</f>
        <v/>
      </c>
      <c r="CJ40" s="1" t="str">
        <f>IFERROR(SEARCH(";",Table4[[#This Row],[reference/s]],Table4[[#This Row],[Column9]]+1),"")</f>
        <v/>
      </c>
      <c r="CK40" s="1" t="str">
        <f>IFERROR(SEARCH(";",Table4[[#This Row],[reference/s]],Table4[[#This Row],[Column10]]+1),"")</f>
        <v/>
      </c>
      <c r="CL40" s="1" t="str">
        <f>IFERROR(SEARCH(";",Table4[[#This Row],[reference/s]],Table4[[#This Row],[Column11]]+1),"")</f>
        <v/>
      </c>
      <c r="CM40" s="1" t="str">
        <f>IFERROR(MID(Table4[[#This Row],[reference/s]],Table4[[#This Row],[Column3]]+2,Table4[[#This Row],[Column4]]-Table4[[#This Row],[Column3]]-2),"")</f>
        <v>ICA</v>
      </c>
      <c r="CN40" s="1" t="str">
        <f>IFERROR(MID(Table4[[#This Row],[reference/s]],Table4[[#This Row],[Column4]]+2,Table4[[#This Row],[Column5]]-Table4[[#This Row],[Column4]]-2),"")</f>
        <v>PDF - newspaper</v>
      </c>
      <c r="CO40" s="1" t="str">
        <f>IFERROR(MID(Table4[[#This Row],[reference/s]],Table4[[#This Row],[Column5]]+2,Table4[[#This Row],[Column6]]-Table4[[#This Row],[Column5]]-2),"")</f>
        <v>Rasuli (1996)</v>
      </c>
    </row>
    <row r="41" spans="1:93">
      <c r="B41" t="s">
        <v>1593</v>
      </c>
      <c r="C41" t="s">
        <v>475</v>
      </c>
      <c r="D41" t="s">
        <v>702</v>
      </c>
      <c r="E41" t="s">
        <v>836</v>
      </c>
      <c r="F41" s="4">
        <v>27772</v>
      </c>
      <c r="G41" s="4">
        <v>27778</v>
      </c>
      <c r="H41" t="s">
        <v>657</v>
      </c>
      <c r="I41" s="74">
        <v>1976</v>
      </c>
      <c r="J41" t="s">
        <v>703</v>
      </c>
      <c r="K41" t="s">
        <v>703</v>
      </c>
      <c r="L41" t="s">
        <v>50</v>
      </c>
      <c r="M41" t="s">
        <v>50</v>
      </c>
      <c r="N41" t="s">
        <v>739</v>
      </c>
      <c r="O41" s="11" t="s">
        <v>1101</v>
      </c>
      <c r="P41">
        <v>0</v>
      </c>
      <c r="Q41">
        <v>0</v>
      </c>
      <c r="R41">
        <v>1</v>
      </c>
      <c r="S41">
        <v>1</v>
      </c>
      <c r="T41">
        <v>4</v>
      </c>
      <c r="U41">
        <f>Table4[[#This Row],[Report]]*$P$322+Table4[[#This Row],[Journals]]*$Q$322+Table4[[#This Row],[Databases]]*$R$322+Table4[[#This Row],[Websites]]*$S$322+Table4[[#This Row],[Newspaper]]*$T$322</f>
        <v>34</v>
      </c>
      <c r="V41">
        <f>SUM(Table4[[#This Row],[Report]:[Websites]])</f>
        <v>2</v>
      </c>
      <c r="W41">
        <f>IF(Table4[[#This Row],[Insured Cost]]="",1,IF(Table4[[#This Row],[Reported cost]]="",2,""))</f>
        <v>1</v>
      </c>
      <c r="X41">
        <v>70</v>
      </c>
      <c r="AF41" s="2">
        <v>6000000</v>
      </c>
      <c r="AG41" s="78"/>
      <c r="AS41" s="74"/>
      <c r="AT41" s="74"/>
      <c r="BZ41" t="str">
        <f>IFERROR(LEFT(Table4[[#This Row],[reference/s]],SEARCH(";",Table4[[#This Row],[reference/s]])-1),"")</f>
        <v>EM-DAT</v>
      </c>
      <c r="CA41" t="str">
        <f>IFERROR(MID(Table4[[#This Row],[reference/s]],SEARCH(";",Table4[[#This Row],[reference/s]])+2,SEARCH(";",Table4[[#This Row],[reference/s]],SEARCH(";",Table4[[#This Row],[reference/s]])+1)-SEARCH(";",Table4[[#This Row],[reference/s]])-2),"")</f>
        <v>PDF - newspaper</v>
      </c>
      <c r="CB41">
        <f>IFERROR(SEARCH(";",Table4[[#This Row],[reference/s]]),"")</f>
        <v>7</v>
      </c>
      <c r="CC41" s="1">
        <f>IFERROR(SEARCH(";",Table4[[#This Row],[reference/s]],Table4[[#This Row],[Column2]]+1),"")</f>
        <v>24</v>
      </c>
      <c r="CD41" s="1" t="str">
        <f>IFERROR(SEARCH(";",Table4[[#This Row],[reference/s]],Table4[[#This Row],[Column3]]+1),"")</f>
        <v/>
      </c>
      <c r="CE41" s="1" t="str">
        <f>IFERROR(SEARCH(";",Table4[[#This Row],[reference/s]],Table4[[#This Row],[Column4]]+1),"")</f>
        <v/>
      </c>
      <c r="CF41" s="1" t="str">
        <f>IFERROR(SEARCH(";",Table4[[#This Row],[reference/s]],Table4[[#This Row],[Column5]]+1),"")</f>
        <v/>
      </c>
      <c r="CG41" s="1" t="str">
        <f>IFERROR(SEARCH(";",Table4[[#This Row],[reference/s]],Table4[[#This Row],[Column6]]+1),"")</f>
        <v/>
      </c>
      <c r="CH41" s="1" t="str">
        <f>IFERROR(SEARCH(";",Table4[[#This Row],[reference/s]],Table4[[#This Row],[Column7]]+1),"")</f>
        <v/>
      </c>
      <c r="CI41" s="1" t="str">
        <f>IFERROR(SEARCH(";",Table4[[#This Row],[reference/s]],Table4[[#This Row],[Column8]]+1),"")</f>
        <v/>
      </c>
      <c r="CJ41" s="1" t="str">
        <f>IFERROR(SEARCH(";",Table4[[#This Row],[reference/s]],Table4[[#This Row],[Column9]]+1),"")</f>
        <v/>
      </c>
      <c r="CK41" s="1" t="str">
        <f>IFERROR(SEARCH(";",Table4[[#This Row],[reference/s]],Table4[[#This Row],[Column10]]+1),"")</f>
        <v/>
      </c>
      <c r="CL41" s="1" t="str">
        <f>IFERROR(SEARCH(";",Table4[[#This Row],[reference/s]],Table4[[#This Row],[Column11]]+1),"")</f>
        <v/>
      </c>
      <c r="CM41" s="1" t="str">
        <f>IFERROR(MID(Table4[[#This Row],[reference/s]],Table4[[#This Row],[Column3]]+2,Table4[[#This Row],[Column4]]-Table4[[#This Row],[Column3]]-2),"")</f>
        <v/>
      </c>
      <c r="CN41" s="1" t="str">
        <f>IFERROR(MID(Table4[[#This Row],[reference/s]],Table4[[#This Row],[Column4]]+2,Table4[[#This Row],[Column5]]-Table4[[#This Row],[Column4]]-2),"")</f>
        <v/>
      </c>
      <c r="CO41" s="1" t="str">
        <f>IFERROR(MID(Table4[[#This Row],[reference/s]],Table4[[#This Row],[Column5]]+2,Table4[[#This Row],[Column6]]-Table4[[#This Row],[Column5]]-2),"")</f>
        <v/>
      </c>
    </row>
    <row r="42" spans="1:93">
      <c r="A42">
        <v>180</v>
      </c>
      <c r="B42" t="s">
        <v>1582</v>
      </c>
      <c r="C42" t="s">
        <v>642</v>
      </c>
      <c r="D42" t="s">
        <v>134</v>
      </c>
      <c r="E42" t="s">
        <v>135</v>
      </c>
      <c r="F42" s="15">
        <v>27768</v>
      </c>
      <c r="G42" s="15">
        <v>27768</v>
      </c>
      <c r="H42" t="s">
        <v>657</v>
      </c>
      <c r="I42" s="74">
        <v>1976</v>
      </c>
      <c r="K42" t="s">
        <v>481</v>
      </c>
      <c r="L42" t="s">
        <v>50</v>
      </c>
      <c r="M42" t="s">
        <v>50</v>
      </c>
      <c r="N42" t="s">
        <v>739</v>
      </c>
      <c r="O42" s="11" t="s">
        <v>1336</v>
      </c>
      <c r="P42">
        <v>0</v>
      </c>
      <c r="Q42">
        <v>0</v>
      </c>
      <c r="R42">
        <v>3</v>
      </c>
      <c r="S42">
        <v>0</v>
      </c>
      <c r="T42">
        <v>3</v>
      </c>
      <c r="U42">
        <f>Table4[[#This Row],[Report]]*$P$322+Table4[[#This Row],[Journals]]*$Q$322+Table4[[#This Row],[Databases]]*$R$322+Table4[[#This Row],[Websites]]*$S$322+Table4[[#This Row],[Newspaper]]*$T$322</f>
        <v>63</v>
      </c>
      <c r="V42">
        <f>SUM(Table4[[#This Row],[Report]:[Websites]])</f>
        <v>3</v>
      </c>
      <c r="W42" t="str">
        <f>IF(Table4[[#This Row],[Insured Cost]]="",1,IF(Table4[[#This Row],[Reported cost]]="",2,""))</f>
        <v/>
      </c>
      <c r="Y42">
        <v>5000</v>
      </c>
      <c r="AA42">
        <v>50</v>
      </c>
      <c r="AE42" s="2">
        <v>5000000</v>
      </c>
      <c r="AF42" s="2">
        <v>12000000</v>
      </c>
      <c r="AG42" s="78"/>
      <c r="AS42" s="74"/>
      <c r="AT42" s="74"/>
      <c r="BD42">
        <v>1500</v>
      </c>
      <c r="BY42" t="s">
        <v>136</v>
      </c>
      <c r="BZ42" t="str">
        <f>IFERROR(LEFT(Table4[[#This Row],[reference/s]],SEARCH(";",Table4[[#This Row],[reference/s]])-1),"")</f>
        <v>EM-Track</v>
      </c>
      <c r="CA42" t="str">
        <f>IFERROR(MID(Table4[[#This Row],[reference/s]],SEARCH(";",Table4[[#This Row],[reference/s]])+2,SEARCH(";",Table4[[#This Row],[reference/s]],SEARCH(";",Table4[[#This Row],[reference/s]])+1)-SEARCH(";",Table4[[#This Row],[reference/s]])-2),"")</f>
        <v>ICA</v>
      </c>
      <c r="CB42">
        <f>IFERROR(SEARCH(";",Table4[[#This Row],[reference/s]]),"")</f>
        <v>9</v>
      </c>
      <c r="CC42" s="1">
        <f>IFERROR(SEARCH(";",Table4[[#This Row],[reference/s]],Table4[[#This Row],[Column2]]+1),"")</f>
        <v>14</v>
      </c>
      <c r="CD42" s="1">
        <f>IFERROR(SEARCH(";",Table4[[#This Row],[reference/s]],Table4[[#This Row],[Column3]]+1),"")</f>
        <v>22</v>
      </c>
      <c r="CE42" s="1">
        <f>IFERROR(SEARCH(";",Table4[[#This Row],[reference/s]],Table4[[#This Row],[Column4]]+1),"")</f>
        <v>39</v>
      </c>
      <c r="CF42" s="1" t="str">
        <f>IFERROR(SEARCH(";",Table4[[#This Row],[reference/s]],Table4[[#This Row],[Column5]]+1),"")</f>
        <v/>
      </c>
      <c r="CG42" s="1" t="str">
        <f>IFERROR(SEARCH(";",Table4[[#This Row],[reference/s]],Table4[[#This Row],[Column6]]+1),"")</f>
        <v/>
      </c>
      <c r="CH42" s="1" t="str">
        <f>IFERROR(SEARCH(";",Table4[[#This Row],[reference/s]],Table4[[#This Row],[Column7]]+1),"")</f>
        <v/>
      </c>
      <c r="CI42" s="1" t="str">
        <f>IFERROR(SEARCH(";",Table4[[#This Row],[reference/s]],Table4[[#This Row],[Column8]]+1),"")</f>
        <v/>
      </c>
      <c r="CJ42" s="1" t="str">
        <f>IFERROR(SEARCH(";",Table4[[#This Row],[reference/s]],Table4[[#This Row],[Column9]]+1),"")</f>
        <v/>
      </c>
      <c r="CK42" s="1" t="str">
        <f>IFERROR(SEARCH(";",Table4[[#This Row],[reference/s]],Table4[[#This Row],[Column10]]+1),"")</f>
        <v/>
      </c>
      <c r="CL42" s="1" t="str">
        <f>IFERROR(SEARCH(";",Table4[[#This Row],[reference/s]],Table4[[#This Row],[Column11]]+1),"")</f>
        <v/>
      </c>
      <c r="CM42" s="1" t="str">
        <f>IFERROR(MID(Table4[[#This Row],[reference/s]],Table4[[#This Row],[Column3]]+2,Table4[[#This Row],[Column4]]-Table4[[#This Row],[Column3]]-2),"")</f>
        <v>EM-DAT</v>
      </c>
      <c r="CN42" s="1" t="str">
        <f>IFERROR(MID(Table4[[#This Row],[reference/s]],Table4[[#This Row],[Column4]]+2,Table4[[#This Row],[Column5]]-Table4[[#This Row],[Column4]]-2),"")</f>
        <v>PDF - newspaper</v>
      </c>
      <c r="CO42" s="1" t="str">
        <f>IFERROR(MID(Table4[[#This Row],[reference/s]],Table4[[#This Row],[Column5]]+2,Table4[[#This Row],[Column6]]-Table4[[#This Row],[Column5]]-2),"")</f>
        <v/>
      </c>
    </row>
    <row r="43" spans="1:93">
      <c r="B43" t="s">
        <v>1582</v>
      </c>
      <c r="C43" t="s">
        <v>642</v>
      </c>
      <c r="D43" t="s">
        <v>646</v>
      </c>
      <c r="F43" s="4">
        <v>28080</v>
      </c>
      <c r="G43" s="4">
        <v>28080</v>
      </c>
      <c r="H43" t="s">
        <v>659</v>
      </c>
      <c r="I43" s="74">
        <v>1976</v>
      </c>
      <c r="K43" t="s">
        <v>647</v>
      </c>
      <c r="L43" t="s">
        <v>30</v>
      </c>
      <c r="M43" t="s">
        <v>30</v>
      </c>
      <c r="N43" t="s">
        <v>739</v>
      </c>
      <c r="O43" s="11" t="s">
        <v>1338</v>
      </c>
      <c r="P43">
        <v>1</v>
      </c>
      <c r="Q43">
        <v>0</v>
      </c>
      <c r="R43">
        <v>1</v>
      </c>
      <c r="S43">
        <v>1</v>
      </c>
      <c r="T43">
        <v>3</v>
      </c>
      <c r="U43">
        <f>Table4[[#This Row],[Report]]*$P$322+Table4[[#This Row],[Journals]]*$Q$322+Table4[[#This Row],[Databases]]*$R$322+Table4[[#This Row],[Websites]]*$S$322+Table4[[#This Row],[Newspaper]]*$T$322</f>
        <v>73</v>
      </c>
      <c r="V43">
        <f>SUM(Table4[[#This Row],[Report]:[Websites]])</f>
        <v>3</v>
      </c>
      <c r="W43" t="str">
        <f>IF(Table4[[#This Row],[Insured Cost]]="",1,IF(Table4[[#This Row],[Reported cost]]="",2,""))</f>
        <v/>
      </c>
      <c r="Y43">
        <v>500</v>
      </c>
      <c r="Z43">
        <v>20</v>
      </c>
      <c r="AA43">
        <v>4</v>
      </c>
      <c r="AD43">
        <v>2</v>
      </c>
      <c r="AE43" s="2">
        <v>10500000</v>
      </c>
      <c r="AF43" s="2">
        <v>7279000</v>
      </c>
      <c r="AG43" s="78"/>
      <c r="AS43" s="74"/>
      <c r="AT43" s="74"/>
      <c r="BD43">
        <v>2</v>
      </c>
      <c r="BE43">
        <v>2</v>
      </c>
      <c r="BH43">
        <v>4</v>
      </c>
      <c r="BL43">
        <v>5</v>
      </c>
      <c r="BM43">
        <v>2</v>
      </c>
      <c r="BZ43" t="str">
        <f>IFERROR(LEFT(Table4[[#This Row],[reference/s]],SEARCH(";",Table4[[#This Row],[reference/s]])-1),"")</f>
        <v>EM-DAT</v>
      </c>
      <c r="CA43" t="str">
        <f>IFERROR(MID(Table4[[#This Row],[reference/s]],SEARCH(";",Table4[[#This Row],[reference/s]])+2,SEARCH(";",Table4[[#This Row],[reference/s]],SEARCH(";",Table4[[#This Row],[reference/s]])+1)-SEARCH(";",Table4[[#This Row],[reference/s]])-2),"")</f>
        <v>Plukkss, BoM (1979)</v>
      </c>
      <c r="CB43">
        <f>IFERROR(SEARCH(";",Table4[[#This Row],[reference/s]]),"")</f>
        <v>7</v>
      </c>
      <c r="CC43" s="1">
        <f>IFERROR(SEARCH(";",Table4[[#This Row],[reference/s]],Table4[[#This Row],[Column2]]+1),"")</f>
        <v>28</v>
      </c>
      <c r="CD43" s="1">
        <f>IFERROR(SEARCH(";",Table4[[#This Row],[reference/s]],Table4[[#This Row],[Column3]]+1),"")</f>
        <v>34</v>
      </c>
      <c r="CE43" s="1">
        <f>IFERROR(SEARCH(";",Table4[[#This Row],[reference/s]],Table4[[#This Row],[Column4]]+1),"")</f>
        <v>51</v>
      </c>
      <c r="CF43" s="1" t="str">
        <f>IFERROR(SEARCH(";",Table4[[#This Row],[reference/s]],Table4[[#This Row],[Column5]]+1),"")</f>
        <v/>
      </c>
      <c r="CG43" s="1" t="str">
        <f>IFERROR(SEARCH(";",Table4[[#This Row],[reference/s]],Table4[[#This Row],[Column6]]+1),"")</f>
        <v/>
      </c>
      <c r="CH43" s="1" t="str">
        <f>IFERROR(SEARCH(";",Table4[[#This Row],[reference/s]],Table4[[#This Row],[Column7]]+1),"")</f>
        <v/>
      </c>
      <c r="CI43" s="1" t="str">
        <f>IFERROR(SEARCH(";",Table4[[#This Row],[reference/s]],Table4[[#This Row],[Column8]]+1),"")</f>
        <v/>
      </c>
      <c r="CJ43" s="1" t="str">
        <f>IFERROR(SEARCH(";",Table4[[#This Row],[reference/s]],Table4[[#This Row],[Column9]]+1),"")</f>
        <v/>
      </c>
      <c r="CK43" s="1" t="str">
        <f>IFERROR(SEARCH(";",Table4[[#This Row],[reference/s]],Table4[[#This Row],[Column10]]+1),"")</f>
        <v/>
      </c>
      <c r="CL43" s="1" t="str">
        <f>IFERROR(SEARCH(";",Table4[[#This Row],[reference/s]],Table4[[#This Row],[Column11]]+1),"")</f>
        <v/>
      </c>
      <c r="CM43" s="1" t="str">
        <f>IFERROR(MID(Table4[[#This Row],[reference/s]],Table4[[#This Row],[Column3]]+2,Table4[[#This Row],[Column4]]-Table4[[#This Row],[Column3]]-2),"")</f>
        <v>wiki</v>
      </c>
      <c r="CN43" s="1" t="str">
        <f>IFERROR(MID(Table4[[#This Row],[reference/s]],Table4[[#This Row],[Column4]]+2,Table4[[#This Row],[Column5]]-Table4[[#This Row],[Column4]]-2),"")</f>
        <v>PDF - newspaper</v>
      </c>
      <c r="CO43" s="1" t="str">
        <f>IFERROR(MID(Table4[[#This Row],[reference/s]],Table4[[#This Row],[Column5]]+2,Table4[[#This Row],[Column6]]-Table4[[#This Row],[Column5]]-2),"")</f>
        <v/>
      </c>
    </row>
    <row r="44" spans="1:93">
      <c r="B44" t="s">
        <v>1593</v>
      </c>
      <c r="C44" t="s">
        <v>475</v>
      </c>
      <c r="D44" t="s">
        <v>582</v>
      </c>
      <c r="E44" t="s">
        <v>835</v>
      </c>
      <c r="F44" s="4">
        <v>28110</v>
      </c>
      <c r="G44" s="4">
        <v>27780</v>
      </c>
      <c r="H44" t="s">
        <v>660</v>
      </c>
      <c r="I44" s="74">
        <v>1976</v>
      </c>
      <c r="J44" t="s">
        <v>1524</v>
      </c>
      <c r="K44" t="s">
        <v>613</v>
      </c>
      <c r="L44" t="s">
        <v>614</v>
      </c>
      <c r="M44" t="s">
        <v>50</v>
      </c>
      <c r="N44" t="s">
        <v>163</v>
      </c>
      <c r="O44" s="11" t="s">
        <v>1339</v>
      </c>
      <c r="P44">
        <v>1</v>
      </c>
      <c r="Q44">
        <v>0</v>
      </c>
      <c r="R44">
        <v>1</v>
      </c>
      <c r="S44">
        <v>1</v>
      </c>
      <c r="T44">
        <v>6</v>
      </c>
      <c r="U44">
        <f>Table4[[#This Row],[Report]]*$P$322+Table4[[#This Row],[Journals]]*$Q$322+Table4[[#This Row],[Databases]]*$R$322+Table4[[#This Row],[Websites]]*$S$322+Table4[[#This Row],[Newspaper]]*$T$322</f>
        <v>76</v>
      </c>
      <c r="V44">
        <f>SUM(Table4[[#This Row],[Report]:[Websites]])</f>
        <v>3</v>
      </c>
      <c r="W44">
        <f>IF(Table4[[#This Row],[Insured Cost]]="",1,IF(Table4[[#This Row],[Reported cost]]="",2,""))</f>
        <v>1</v>
      </c>
      <c r="Y44">
        <v>6000</v>
      </c>
      <c r="Z44">
        <v>1000</v>
      </c>
      <c r="AA44">
        <v>2</v>
      </c>
      <c r="AF44" s="2">
        <v>49000000</v>
      </c>
      <c r="AG44" s="78"/>
      <c r="AS44" s="74"/>
      <c r="AT44" s="74"/>
      <c r="AZ44">
        <v>250000</v>
      </c>
      <c r="BZ44" t="str">
        <f>IFERROR(LEFT(Table4[[#This Row],[reference/s]],SEARCH(";",Table4[[#This Row],[reference/s]])-1),"")</f>
        <v>EM-DAT</v>
      </c>
      <c r="CA44" t="str">
        <f>IFERROR(MID(Table4[[#This Row],[reference/s]],SEARCH(";",Table4[[#This Row],[reference/s]])+2,SEARCH(";",Table4[[#This Row],[reference/s]],SEARCH(";",Table4[[#This Row],[reference/s]])+1)-SEARCH(";",Table4[[#This Row],[reference/s]])-2),"")</f>
        <v>Callaghan - cyclone impacts gulf</v>
      </c>
      <c r="CB44">
        <f>IFERROR(SEARCH(";",Table4[[#This Row],[reference/s]]),"")</f>
        <v>7</v>
      </c>
      <c r="CC44" s="1">
        <f>IFERROR(SEARCH(";",Table4[[#This Row],[reference/s]],Table4[[#This Row],[Column2]]+1),"")</f>
        <v>41</v>
      </c>
      <c r="CD44" s="1">
        <f>IFERROR(SEARCH(";",Table4[[#This Row],[reference/s]],Table4[[#This Row],[Column3]]+1),"")</f>
        <v>85</v>
      </c>
      <c r="CE44" s="1" t="str">
        <f>IFERROR(SEARCH(";",Table4[[#This Row],[reference/s]],Table4[[#This Row],[Column4]]+1),"")</f>
        <v/>
      </c>
      <c r="CF44" s="1" t="str">
        <f>IFERROR(SEARCH(";",Table4[[#This Row],[reference/s]],Table4[[#This Row],[Column5]]+1),"")</f>
        <v/>
      </c>
      <c r="CG44" s="1" t="str">
        <f>IFERROR(SEARCH(";",Table4[[#This Row],[reference/s]],Table4[[#This Row],[Column6]]+1),"")</f>
        <v/>
      </c>
      <c r="CH44" s="1" t="str">
        <f>IFERROR(SEARCH(";",Table4[[#This Row],[reference/s]],Table4[[#This Row],[Column7]]+1),"")</f>
        <v/>
      </c>
      <c r="CI44" s="1" t="str">
        <f>IFERROR(SEARCH(";",Table4[[#This Row],[reference/s]],Table4[[#This Row],[Column8]]+1),"")</f>
        <v/>
      </c>
      <c r="CJ44" s="1" t="str">
        <f>IFERROR(SEARCH(";",Table4[[#This Row],[reference/s]],Table4[[#This Row],[Column9]]+1),"")</f>
        <v/>
      </c>
      <c r="CK44" s="1" t="str">
        <f>IFERROR(SEARCH(";",Table4[[#This Row],[reference/s]],Table4[[#This Row],[Column10]]+1),"")</f>
        <v/>
      </c>
      <c r="CL44" s="1" t="str">
        <f>IFERROR(SEARCH(";",Table4[[#This Row],[reference/s]],Table4[[#This Row],[Column11]]+1),"")</f>
        <v/>
      </c>
      <c r="CM44" s="1" t="str">
        <f>IFERROR(MID(Table4[[#This Row],[reference/s]],Table4[[#This Row],[Column3]]+2,Table4[[#This Row],[Column4]]-Table4[[#This Row],[Column3]]-2),"")</f>
        <v>http://www.bom.gov.au/cyclone/nt/Ted.shtml</v>
      </c>
      <c r="CN44" s="1" t="str">
        <f>IFERROR(MID(Table4[[#This Row],[reference/s]],Table4[[#This Row],[Column4]]+2,Table4[[#This Row],[Column5]]-Table4[[#This Row],[Column4]]-2),"")</f>
        <v/>
      </c>
      <c r="CO44" s="1" t="str">
        <f>IFERROR(MID(Table4[[#This Row],[reference/s]],Table4[[#This Row],[Column5]]+2,Table4[[#This Row],[Column6]]-Table4[[#This Row],[Column5]]-2),"")</f>
        <v/>
      </c>
    </row>
    <row r="45" spans="1:93">
      <c r="B45" t="s">
        <v>1582</v>
      </c>
      <c r="C45" t="s">
        <v>475</v>
      </c>
      <c r="D45" t="s">
        <v>581</v>
      </c>
      <c r="E45" t="s">
        <v>837</v>
      </c>
      <c r="F45" s="4">
        <v>27803</v>
      </c>
      <c r="G45" s="4">
        <v>27812</v>
      </c>
      <c r="H45" t="s">
        <v>661</v>
      </c>
      <c r="I45" s="74">
        <v>1976</v>
      </c>
      <c r="J45" t="s">
        <v>1523</v>
      </c>
      <c r="K45" t="s">
        <v>615</v>
      </c>
      <c r="L45" t="s">
        <v>50</v>
      </c>
      <c r="M45" t="s">
        <v>50</v>
      </c>
      <c r="N45" t="s">
        <v>739</v>
      </c>
      <c r="O45" s="11" t="s">
        <v>1337</v>
      </c>
      <c r="P45">
        <v>1</v>
      </c>
      <c r="Q45">
        <v>0</v>
      </c>
      <c r="R45">
        <v>2</v>
      </c>
      <c r="S45">
        <v>1</v>
      </c>
      <c r="T45">
        <v>1</v>
      </c>
      <c r="U45">
        <f>Table4[[#This Row],[Report]]*$P$322+Table4[[#This Row],[Journals]]*$Q$322+Table4[[#This Row],[Databases]]*$R$322+Table4[[#This Row],[Websites]]*$S$322+Table4[[#This Row],[Newspaper]]*$T$322</f>
        <v>91</v>
      </c>
      <c r="V45">
        <f>SUM(Table4[[#This Row],[Report]:[Websites]])</f>
        <v>4</v>
      </c>
      <c r="W45" t="str">
        <f>IF(Table4[[#This Row],[Insured Cost]]="",1,IF(Table4[[#This Row],[Reported cost]]="",2,""))</f>
        <v/>
      </c>
      <c r="AA45">
        <v>1</v>
      </c>
      <c r="AD45">
        <v>1</v>
      </c>
      <c r="AE45" s="2">
        <v>3000000</v>
      </c>
      <c r="AF45" s="2">
        <v>8257000</v>
      </c>
      <c r="AG45" s="78"/>
      <c r="AS45" s="74">
        <v>150</v>
      </c>
      <c r="AT45" s="74">
        <v>200</v>
      </c>
      <c r="BZ45" t="str">
        <f>IFERROR(LEFT(Table4[[#This Row],[reference/s]],SEARCH(";",Table4[[#This Row],[reference/s]])-1),"")</f>
        <v>EM-DAT</v>
      </c>
      <c r="CA45" t="str">
        <f>IFERROR(MID(Table4[[#This Row],[reference/s]],SEARCH(";",Table4[[#This Row],[reference/s]])+2,SEARCH(";",Table4[[#This Row],[reference/s]],SEARCH(";",Table4[[#This Row],[reference/s]])+1)-SEARCH(";",Table4[[#This Row],[reference/s]])-2),"")</f>
        <v>PDF - newspaper</v>
      </c>
      <c r="CB45">
        <f>IFERROR(SEARCH(";",Table4[[#This Row],[reference/s]]),"")</f>
        <v>7</v>
      </c>
      <c r="CC45" s="1">
        <f>IFERROR(SEARCH(";",Table4[[#This Row],[reference/s]],Table4[[#This Row],[Column2]]+1),"")</f>
        <v>24</v>
      </c>
      <c r="CD45" s="1">
        <f>IFERROR(SEARCH(";",Table4[[#This Row],[reference/s]],Table4[[#This Row],[Column3]]+1),"")</f>
        <v>35</v>
      </c>
      <c r="CE45" s="1">
        <f>IFERROR(SEARCH(";",Table4[[#This Row],[reference/s]],Table4[[#This Row],[Column4]]+1),"")</f>
        <v>48</v>
      </c>
      <c r="CF45" s="1">
        <f>IFERROR(SEARCH(";",Table4[[#This Row],[reference/s]],Table4[[#This Row],[Column5]]+1),"")</f>
        <v>53</v>
      </c>
      <c r="CG45" s="1" t="str">
        <f>IFERROR(SEARCH(";",Table4[[#This Row],[reference/s]],Table4[[#This Row],[Column6]]+1),"")</f>
        <v/>
      </c>
      <c r="CH45" s="1" t="str">
        <f>IFERROR(SEARCH(";",Table4[[#This Row],[reference/s]],Table4[[#This Row],[Column7]]+1),"")</f>
        <v/>
      </c>
      <c r="CI45" s="1" t="str">
        <f>IFERROR(SEARCH(";",Table4[[#This Row],[reference/s]],Table4[[#This Row],[Column8]]+1),"")</f>
        <v/>
      </c>
      <c r="CJ45" s="1" t="str">
        <f>IFERROR(SEARCH(";",Table4[[#This Row],[reference/s]],Table4[[#This Row],[Column9]]+1),"")</f>
        <v/>
      </c>
      <c r="CK45" s="1" t="str">
        <f>IFERROR(SEARCH(";",Table4[[#This Row],[reference/s]],Table4[[#This Row],[Column10]]+1),"")</f>
        <v/>
      </c>
      <c r="CL45" s="1" t="str">
        <f>IFERROR(SEARCH(";",Table4[[#This Row],[reference/s]],Table4[[#This Row],[Column11]]+1),"")</f>
        <v/>
      </c>
      <c r="CM45" s="1" t="str">
        <f>IFERROR(MID(Table4[[#This Row],[reference/s]],Table4[[#This Row],[Column3]]+2,Table4[[#This Row],[Column4]]-Table4[[#This Row],[Column3]]-2),"")</f>
        <v>PDF - BoM</v>
      </c>
      <c r="CN45" s="1" t="str">
        <f>IFERROR(MID(Table4[[#This Row],[reference/s]],Table4[[#This Row],[Column4]]+2,Table4[[#This Row],[Column5]]-Table4[[#This Row],[Column4]]-2),"")</f>
        <v>Peele, 1988</v>
      </c>
      <c r="CO45" s="1" t="str">
        <f>IFERROR(MID(Table4[[#This Row],[reference/s]],Table4[[#This Row],[Column5]]+2,Table4[[#This Row],[Column6]]-Table4[[#This Row],[Column5]]-2),"")</f>
        <v>ICA</v>
      </c>
    </row>
    <row r="46" spans="1:93">
      <c r="A46">
        <v>191</v>
      </c>
      <c r="B46" t="s">
        <v>1582</v>
      </c>
      <c r="C46" t="s">
        <v>642</v>
      </c>
      <c r="D46" t="s">
        <v>143</v>
      </c>
      <c r="E46" t="s">
        <v>144</v>
      </c>
      <c r="F46" s="4">
        <v>28073</v>
      </c>
      <c r="G46" s="4">
        <v>28074</v>
      </c>
      <c r="H46" t="s">
        <v>659</v>
      </c>
      <c r="I46" s="74">
        <v>1976</v>
      </c>
      <c r="K46" t="s">
        <v>480</v>
      </c>
      <c r="L46" t="s">
        <v>37</v>
      </c>
      <c r="M46" t="s">
        <v>37</v>
      </c>
      <c r="N46" t="s">
        <v>739</v>
      </c>
      <c r="O46" s="11" t="s">
        <v>1362</v>
      </c>
      <c r="P46">
        <v>1</v>
      </c>
      <c r="Q46">
        <v>1</v>
      </c>
      <c r="R46">
        <v>3</v>
      </c>
      <c r="S46">
        <v>2</v>
      </c>
      <c r="T46">
        <v>0</v>
      </c>
      <c r="U46">
        <f>Table4[[#This Row],[Report]]*$P$322+Table4[[#This Row],[Journals]]*$Q$322+Table4[[#This Row],[Databases]]*$R$322+Table4[[#This Row],[Websites]]*$S$322+Table4[[#This Row],[Newspaper]]*$T$322</f>
        <v>150</v>
      </c>
      <c r="V46">
        <f>SUM(Table4[[#This Row],[Report]:[Websites]])</f>
        <v>7</v>
      </c>
      <c r="W46" t="str">
        <f>IF(Table4[[#This Row],[Insured Cost]]="",1,IF(Table4[[#This Row],[Reported cost]]="",2,""))</f>
        <v/>
      </c>
      <c r="Y46">
        <v>5000</v>
      </c>
      <c r="Z46">
        <v>40</v>
      </c>
      <c r="AA46">
        <v>10</v>
      </c>
      <c r="AE46" s="2">
        <v>40000000</v>
      </c>
      <c r="AF46" s="2">
        <v>131000000</v>
      </c>
      <c r="AG46" s="78"/>
      <c r="AS46" s="74"/>
      <c r="AT46" s="74"/>
      <c r="BY46" t="s">
        <v>145</v>
      </c>
      <c r="BZ46" t="str">
        <f>IFERROR(LEFT(Table4[[#This Row],[reference/s]],SEARCH(";",Table4[[#This Row],[reference/s]])-1),"")</f>
        <v>EM-Track</v>
      </c>
      <c r="CA46" t="str">
        <f>IFERROR(MID(Table4[[#This Row],[reference/s]],SEARCH(";",Table4[[#This Row],[reference/s]])+2,SEARCH(";",Table4[[#This Row],[reference/s]],SEARCH(";",Table4[[#This Row],[reference/s]])+1)-SEARCH(";",Table4[[#This Row],[reference/s]])-2),"")</f>
        <v>ICA</v>
      </c>
      <c r="CB46">
        <f>IFERROR(SEARCH(";",Table4[[#This Row],[reference/s]]),"")</f>
        <v>9</v>
      </c>
      <c r="CC46" s="1">
        <f>IFERROR(SEARCH(";",Table4[[#This Row],[reference/s]],Table4[[#This Row],[Column2]]+1),"")</f>
        <v>14</v>
      </c>
      <c r="CD46" s="1">
        <f>IFERROR(SEARCH(";",Table4[[#This Row],[reference/s]],Table4[[#This Row],[Column3]]+1),"")</f>
        <v>22</v>
      </c>
      <c r="CE46" s="1">
        <f>IFERROR(SEARCH(";",Table4[[#This Row],[reference/s]],Table4[[#This Row],[Column4]]+1),"")</f>
        <v>34</v>
      </c>
      <c r="CF46" s="1">
        <f>IFERROR(SEARCH(";",Table4[[#This Row],[reference/s]],Table4[[#This Row],[Column5]]+1),"")</f>
        <v>58</v>
      </c>
      <c r="CG46" s="1">
        <f>IFERROR(SEARCH(";",Table4[[#This Row],[reference/s]],Table4[[#This Row],[Column6]]+1),"")</f>
        <v>64</v>
      </c>
      <c r="CH46" s="1">
        <f>IFERROR(SEARCH(";",Table4[[#This Row],[reference/s]],Table4[[#This Row],[Column7]]+1),"")</f>
        <v>112</v>
      </c>
      <c r="CI46" s="1" t="str">
        <f>IFERROR(SEARCH(";",Table4[[#This Row],[reference/s]],Table4[[#This Row],[Column8]]+1),"")</f>
        <v/>
      </c>
      <c r="CJ46" s="1" t="str">
        <f>IFERROR(SEARCH(";",Table4[[#This Row],[reference/s]],Table4[[#This Row],[Column9]]+1),"")</f>
        <v/>
      </c>
      <c r="CK46" s="1" t="str">
        <f>IFERROR(SEARCH(";",Table4[[#This Row],[reference/s]],Table4[[#This Row],[Column10]]+1),"")</f>
        <v/>
      </c>
      <c r="CL46" s="1" t="str">
        <f>IFERROR(SEARCH(";",Table4[[#This Row],[reference/s]],Table4[[#This Row],[Column11]]+1),"")</f>
        <v/>
      </c>
      <c r="CM46" s="1" t="str">
        <f>IFERROR(MID(Table4[[#This Row],[reference/s]],Table4[[#This Row],[Column3]]+2,Table4[[#This Row],[Column4]]-Table4[[#This Row],[Column3]]-2),"")</f>
        <v>EM-DAT</v>
      </c>
      <c r="CN46" s="1" t="str">
        <f>IFERROR(MID(Table4[[#This Row],[reference/s]],Table4[[#This Row],[Column4]]+2,Table4[[#This Row],[Column5]]-Table4[[#This Row],[Column4]]-2),"")</f>
        <v>Peele 1988</v>
      </c>
      <c r="CO46" s="1" t="str">
        <f>IFERROR(MID(Table4[[#This Row],[reference/s]],Table4[[#This Row],[Column5]]+2,Table4[[#This Row],[Column6]]-Table4[[#This Row],[Column5]]-2),"")</f>
        <v>Rasuli (1996) - thesis</v>
      </c>
    </row>
    <row r="47" spans="1:93" s="6" customFormat="1">
      <c r="A47" s="6">
        <v>309</v>
      </c>
      <c r="B47" s="6" t="s">
        <v>1585</v>
      </c>
      <c r="C47" s="6" t="s">
        <v>585</v>
      </c>
      <c r="D47" s="6" t="s">
        <v>211</v>
      </c>
      <c r="E47" s="6" t="s">
        <v>212</v>
      </c>
      <c r="F47" s="29">
        <v>28168</v>
      </c>
      <c r="G47" s="29">
        <v>28168</v>
      </c>
      <c r="H47" s="6" t="s">
        <v>661</v>
      </c>
      <c r="I47" s="75">
        <v>1977</v>
      </c>
      <c r="K47" s="6" t="s">
        <v>482</v>
      </c>
      <c r="L47" s="6" t="s">
        <v>30</v>
      </c>
      <c r="M47" s="6" t="s">
        <v>30</v>
      </c>
      <c r="N47" s="6" t="s">
        <v>739</v>
      </c>
      <c r="O47" s="72" t="s">
        <v>1566</v>
      </c>
      <c r="P47" s="6">
        <v>0</v>
      </c>
      <c r="Q47" s="6">
        <v>0</v>
      </c>
      <c r="R47" s="6">
        <v>1</v>
      </c>
      <c r="S47" s="6">
        <v>1</v>
      </c>
      <c r="T47" s="6">
        <v>4</v>
      </c>
      <c r="U47" s="6">
        <f>Table4[[#This Row],[Report]]*$P$322+Table4[[#This Row],[Journals]]*$Q$322+Table4[[#This Row],[Databases]]*$R$322+Table4[[#This Row],[Websites]]*$S$322+Table4[[#This Row],[Newspaper]]*$T$322</f>
        <v>34</v>
      </c>
      <c r="V47" s="6">
        <f>SUM(Table4[[#This Row],[Report]:[Websites]])</f>
        <v>2</v>
      </c>
      <c r="W47" s="6" t="str">
        <f>IF(Table4[[#This Row],[Insured Cost]]="",1,IF(Table4[[#This Row],[Reported cost]]="",2,""))</f>
        <v/>
      </c>
      <c r="Y47" s="6">
        <v>3000</v>
      </c>
      <c r="Z47" s="6">
        <v>350</v>
      </c>
      <c r="AA47" s="6">
        <v>60</v>
      </c>
      <c r="AD47" s="6">
        <v>8</v>
      </c>
      <c r="AE47" s="30">
        <v>9000000</v>
      </c>
      <c r="AF47" s="30">
        <v>40000000</v>
      </c>
      <c r="AG47" s="79"/>
      <c r="AS47" s="75"/>
      <c r="AT47" s="75"/>
      <c r="AZ47" s="6">
        <v>1000000</v>
      </c>
      <c r="BE47" s="6">
        <v>116</v>
      </c>
      <c r="BG47" s="6">
        <v>340</v>
      </c>
      <c r="BY47" s="73" t="s">
        <v>213</v>
      </c>
      <c r="BZ47" s="6" t="str">
        <f>IFERROR(LEFT(Table4[[#This Row],[reference/s]],SEARCH(";",Table4[[#This Row],[reference/s]])-1),"")</f>
        <v>wiki [8]</v>
      </c>
      <c r="CA47" s="6" t="str">
        <f>IFERROR(MID(Table4[[#This Row],[reference/s]],SEARCH(";",Table4[[#This Row],[reference/s]])+2,SEARCH(";",Table4[[#This Row],[reference/s]],SEARCH(";",Table4[[#This Row],[reference/s]])+1)-SEARCH(";",Table4[[#This Row],[reference/s]])-2),"")</f>
        <v>PDF - newspaper [5]</v>
      </c>
      <c r="CB47" s="6">
        <f>IFERROR(SEARCH(";",Table4[[#This Row],[reference/s]]),"")</f>
        <v>9</v>
      </c>
      <c r="CC47" s="33">
        <f>IFERROR(SEARCH(";",Table4[[#This Row],[reference/s]],Table4[[#This Row],[Column2]]+1),"")</f>
        <v>30</v>
      </c>
      <c r="CD47" s="33">
        <f>IFERROR(SEARCH(";",Table4[[#This Row],[reference/s]],Table4[[#This Row],[Column3]]+1),"")</f>
        <v>44</v>
      </c>
      <c r="CE47" s="33">
        <f>IFERROR(SEARCH(";",Table4[[#This Row],[reference/s]],Table4[[#This Row],[Column4]]+1),"")</f>
        <v>52</v>
      </c>
      <c r="CF47" s="33" t="str">
        <f>IFERROR(SEARCH(";",Table4[[#This Row],[reference/s]],Table4[[#This Row],[Column5]]+1),"")</f>
        <v/>
      </c>
      <c r="CG47" s="33" t="str">
        <f>IFERROR(SEARCH(";",Table4[[#This Row],[reference/s]],Table4[[#This Row],[Column6]]+1),"")</f>
        <v/>
      </c>
      <c r="CH47" s="33" t="str">
        <f>IFERROR(SEARCH(";",Table4[[#This Row],[reference/s]],Table4[[#This Row],[Column7]]+1),"")</f>
        <v/>
      </c>
      <c r="CI47" s="33" t="str">
        <f>IFERROR(SEARCH(";",Table4[[#This Row],[reference/s]],Table4[[#This Row],[Column8]]+1),"")</f>
        <v/>
      </c>
      <c r="CJ47" s="33" t="str">
        <f>IFERROR(SEARCH(";",Table4[[#This Row],[reference/s]],Table4[[#This Row],[Column9]]+1),"")</f>
        <v/>
      </c>
      <c r="CK47" s="33" t="str">
        <f>IFERROR(SEARCH(";",Table4[[#This Row],[reference/s]],Table4[[#This Row],[Column10]]+1),"")</f>
        <v/>
      </c>
      <c r="CL47" s="33" t="str">
        <f>IFERROR(SEARCH(";",Table4[[#This Row],[reference/s]],Table4[[#This Row],[Column11]]+1),"")</f>
        <v/>
      </c>
      <c r="CM47" s="33" t="str">
        <f>IFERROR(MID(Table4[[#This Row],[reference/s]],Table4[[#This Row],[Column3]]+2,Table4[[#This Row],[Column4]]-Table4[[#This Row],[Column3]]-2),"")</f>
        <v>em-track [4]</v>
      </c>
      <c r="CN47" s="33" t="str">
        <f>IFERROR(MID(Table4[[#This Row],[reference/s]],Table4[[#This Row],[Column4]]+2,Table4[[#This Row],[Column5]]-Table4[[#This Row],[Column4]]-2),"")</f>
        <v>EM-DAT</v>
      </c>
      <c r="CO47" s="33" t="str">
        <f>IFERROR(MID(Table4[[#This Row],[reference/s]],Table4[[#This Row],[Column5]]+2,Table4[[#This Row],[Column6]]-Table4[[#This Row],[Column5]]-2),"")</f>
        <v/>
      </c>
    </row>
    <row r="48" spans="1:93">
      <c r="B48" t="s">
        <v>1582</v>
      </c>
      <c r="C48" t="s">
        <v>642</v>
      </c>
      <c r="D48" t="s">
        <v>587</v>
      </c>
      <c r="F48" s="4">
        <v>28161</v>
      </c>
      <c r="G48" s="4">
        <v>28161</v>
      </c>
      <c r="H48" t="s">
        <v>661</v>
      </c>
      <c r="I48" s="74">
        <v>1977</v>
      </c>
      <c r="K48" t="s">
        <v>588</v>
      </c>
      <c r="L48" t="s">
        <v>30</v>
      </c>
      <c r="M48" t="s">
        <v>30</v>
      </c>
      <c r="N48" t="s">
        <v>739</v>
      </c>
      <c r="O48" s="11" t="s">
        <v>1341</v>
      </c>
      <c r="P48">
        <v>0</v>
      </c>
      <c r="Q48">
        <v>0</v>
      </c>
      <c r="R48">
        <v>2</v>
      </c>
      <c r="S48">
        <v>1</v>
      </c>
      <c r="T48">
        <v>1</v>
      </c>
      <c r="U48">
        <f>Table4[[#This Row],[Report]]*$P$322+Table4[[#This Row],[Journals]]*$Q$322+Table4[[#This Row],[Databases]]*$R$322+Table4[[#This Row],[Websites]]*$S$322+Table4[[#This Row],[Newspaper]]*$T$322</f>
        <v>51</v>
      </c>
      <c r="V48">
        <f>SUM(Table4[[#This Row],[Report]:[Websites]])</f>
        <v>3</v>
      </c>
      <c r="W48" t="str">
        <f>IF(Table4[[#This Row],[Insured Cost]]="",1,IF(Table4[[#This Row],[Reported cost]]="",2,""))</f>
        <v/>
      </c>
      <c r="X48">
        <v>500</v>
      </c>
      <c r="Y48">
        <v>500</v>
      </c>
      <c r="Z48">
        <v>10</v>
      </c>
      <c r="AA48">
        <v>3</v>
      </c>
      <c r="AE48" s="2">
        <v>4000000</v>
      </c>
      <c r="AF48" s="2">
        <v>13000000</v>
      </c>
      <c r="AG48" s="78"/>
      <c r="AS48" s="74"/>
      <c r="AT48" s="74"/>
      <c r="BZ48" t="str">
        <f>IFERROR(LEFT(Table4[[#This Row],[reference/s]],SEARCH(";",Table4[[#This Row],[reference/s]])-1),"")</f>
        <v>EM-DAT</v>
      </c>
      <c r="CA48" t="str">
        <f>IFERROR(MID(Table4[[#This Row],[reference/s]],SEARCH(";",Table4[[#This Row],[reference/s]])+2,SEARCH(";",Table4[[#This Row],[reference/s]],SEARCH(";",Table4[[#This Row],[reference/s]])+1)-SEARCH(";",Table4[[#This Row],[reference/s]])-2),"")</f>
        <v>ICA</v>
      </c>
      <c r="CB48">
        <f>IFERROR(SEARCH(";",Table4[[#This Row],[reference/s]]),"")</f>
        <v>7</v>
      </c>
      <c r="CC48" s="1">
        <f>IFERROR(SEARCH(";",Table4[[#This Row],[reference/s]],Table4[[#This Row],[Column2]]+1),"")</f>
        <v>12</v>
      </c>
      <c r="CD48" s="1">
        <f>IFERROR(SEARCH(";",Table4[[#This Row],[reference/s]],Table4[[#This Row],[Column3]]+1),"")</f>
        <v>18</v>
      </c>
      <c r="CE48" s="1">
        <f>IFERROR(SEARCH(";",Table4[[#This Row],[reference/s]],Table4[[#This Row],[Column4]]+1),"")</f>
        <v>35</v>
      </c>
      <c r="CF48" s="1" t="str">
        <f>IFERROR(SEARCH(";",Table4[[#This Row],[reference/s]],Table4[[#This Row],[Column5]]+1),"")</f>
        <v/>
      </c>
      <c r="CG48" s="1" t="str">
        <f>IFERROR(SEARCH(";",Table4[[#This Row],[reference/s]],Table4[[#This Row],[Column6]]+1),"")</f>
        <v/>
      </c>
      <c r="CH48" s="1" t="str">
        <f>IFERROR(SEARCH(";",Table4[[#This Row],[reference/s]],Table4[[#This Row],[Column7]]+1),"")</f>
        <v/>
      </c>
      <c r="CI48" s="1" t="str">
        <f>IFERROR(SEARCH(";",Table4[[#This Row],[reference/s]],Table4[[#This Row],[Column8]]+1),"")</f>
        <v/>
      </c>
      <c r="CJ48" s="1" t="str">
        <f>IFERROR(SEARCH(";",Table4[[#This Row],[reference/s]],Table4[[#This Row],[Column9]]+1),"")</f>
        <v/>
      </c>
      <c r="CK48" s="1" t="str">
        <f>IFERROR(SEARCH(";",Table4[[#This Row],[reference/s]],Table4[[#This Row],[Column10]]+1),"")</f>
        <v/>
      </c>
      <c r="CL48" s="1" t="str">
        <f>IFERROR(SEARCH(";",Table4[[#This Row],[reference/s]],Table4[[#This Row],[Column11]]+1),"")</f>
        <v/>
      </c>
      <c r="CM48" s="1" t="str">
        <f>IFERROR(MID(Table4[[#This Row],[reference/s]],Table4[[#This Row],[Column3]]+2,Table4[[#This Row],[Column4]]-Table4[[#This Row],[Column3]]-2),"")</f>
        <v>wiki</v>
      </c>
      <c r="CN48" s="1" t="str">
        <f>IFERROR(MID(Table4[[#This Row],[reference/s]],Table4[[#This Row],[Column4]]+2,Table4[[#This Row],[Column5]]-Table4[[#This Row],[Column4]]-2),"")</f>
        <v>PDF - newspaper</v>
      </c>
      <c r="CO48" s="1" t="str">
        <f>IFERROR(MID(Table4[[#This Row],[reference/s]],Table4[[#This Row],[Column5]]+2,Table4[[#This Row],[Column6]]-Table4[[#This Row],[Column5]]-2),"")</f>
        <v/>
      </c>
    </row>
    <row r="49" spans="1:93">
      <c r="B49" t="s">
        <v>1582</v>
      </c>
      <c r="C49" t="s">
        <v>585</v>
      </c>
      <c r="D49" t="s">
        <v>585</v>
      </c>
      <c r="F49" s="4">
        <v>28469</v>
      </c>
      <c r="G49" s="4">
        <v>28488</v>
      </c>
      <c r="H49" t="s">
        <v>660</v>
      </c>
      <c r="I49" s="74">
        <v>1977</v>
      </c>
      <c r="K49" t="s">
        <v>586</v>
      </c>
      <c r="L49" t="s">
        <v>37</v>
      </c>
      <c r="M49" t="s">
        <v>37</v>
      </c>
      <c r="N49" t="s">
        <v>739</v>
      </c>
      <c r="O49" s="11" t="s">
        <v>1102</v>
      </c>
      <c r="P49">
        <v>0</v>
      </c>
      <c r="Q49">
        <v>0</v>
      </c>
      <c r="R49">
        <v>2</v>
      </c>
      <c r="S49">
        <v>1</v>
      </c>
      <c r="T49">
        <v>2</v>
      </c>
      <c r="U49">
        <f>Table4[[#This Row],[Report]]*$P$322+Table4[[#This Row],[Journals]]*$Q$322+Table4[[#This Row],[Databases]]*$R$322+Table4[[#This Row],[Websites]]*$S$322+Table4[[#This Row],[Newspaper]]*$T$322</f>
        <v>52</v>
      </c>
      <c r="V49">
        <f>SUM(Table4[[#This Row],[Report]:[Websites]])</f>
        <v>3</v>
      </c>
      <c r="W49" t="str">
        <f>IF(Table4[[#This Row],[Insured Cost]]="",1,IF(Table4[[#This Row],[Reported cost]]="",2,""))</f>
        <v/>
      </c>
      <c r="Z49">
        <v>70</v>
      </c>
      <c r="AD49">
        <v>3</v>
      </c>
      <c r="AE49" s="2">
        <v>3500000</v>
      </c>
      <c r="AF49" s="2">
        <v>2168000</v>
      </c>
      <c r="AG49" s="78"/>
      <c r="AS49" s="74"/>
      <c r="AT49" s="74"/>
      <c r="AZ49">
        <v>2000</v>
      </c>
      <c r="BZ49" t="str">
        <f>IFERROR(LEFT(Table4[[#This Row],[reference/s]],SEARCH(";",Table4[[#This Row],[reference/s]])-1),"")</f>
        <v>EM-DAT</v>
      </c>
      <c r="CA49" t="str">
        <f>IFERROR(MID(Table4[[#This Row],[reference/s]],SEARCH(";",Table4[[#This Row],[reference/s]])+2,SEARCH(";",Table4[[#This Row],[reference/s]],SEARCH(";",Table4[[#This Row],[reference/s]])+1)-SEARCH(";",Table4[[#This Row],[reference/s]])-2),"")</f>
        <v>ICA</v>
      </c>
      <c r="CB49">
        <f>IFERROR(SEARCH(";",Table4[[#This Row],[reference/s]]),"")</f>
        <v>7</v>
      </c>
      <c r="CC49" s="1">
        <f>IFERROR(SEARCH(";",Table4[[#This Row],[reference/s]],Table4[[#This Row],[Column2]]+1),"")</f>
        <v>12</v>
      </c>
      <c r="CD49" s="1">
        <f>IFERROR(SEARCH(";",Table4[[#This Row],[reference/s]],Table4[[#This Row],[Column3]]+1),"")</f>
        <v>18</v>
      </c>
      <c r="CE49" s="1" t="str">
        <f>IFERROR(SEARCH(";",Table4[[#This Row],[reference/s]],Table4[[#This Row],[Column4]]+1),"")</f>
        <v/>
      </c>
      <c r="CF49" s="1" t="str">
        <f>IFERROR(SEARCH(";",Table4[[#This Row],[reference/s]],Table4[[#This Row],[Column5]]+1),"")</f>
        <v/>
      </c>
      <c r="CG49" s="1" t="str">
        <f>IFERROR(SEARCH(";",Table4[[#This Row],[reference/s]],Table4[[#This Row],[Column6]]+1),"")</f>
        <v/>
      </c>
      <c r="CH49" s="1" t="str">
        <f>IFERROR(SEARCH(";",Table4[[#This Row],[reference/s]],Table4[[#This Row],[Column7]]+1),"")</f>
        <v/>
      </c>
      <c r="CI49" s="1" t="str">
        <f>IFERROR(SEARCH(";",Table4[[#This Row],[reference/s]],Table4[[#This Row],[Column8]]+1),"")</f>
        <v/>
      </c>
      <c r="CJ49" s="1" t="str">
        <f>IFERROR(SEARCH(";",Table4[[#This Row],[reference/s]],Table4[[#This Row],[Column9]]+1),"")</f>
        <v/>
      </c>
      <c r="CK49" s="1" t="str">
        <f>IFERROR(SEARCH(";",Table4[[#This Row],[reference/s]],Table4[[#This Row],[Column10]]+1),"")</f>
        <v/>
      </c>
      <c r="CL49" s="1" t="str">
        <f>IFERROR(SEARCH(";",Table4[[#This Row],[reference/s]],Table4[[#This Row],[Column11]]+1),"")</f>
        <v/>
      </c>
      <c r="CM49" s="1" t="str">
        <f>IFERROR(MID(Table4[[#This Row],[reference/s]],Table4[[#This Row],[Column3]]+2,Table4[[#This Row],[Column4]]-Table4[[#This Row],[Column3]]-2),"")</f>
        <v>wiki</v>
      </c>
      <c r="CN49" s="1" t="str">
        <f>IFERROR(MID(Table4[[#This Row],[reference/s]],Table4[[#This Row],[Column4]]+2,Table4[[#This Row],[Column5]]-Table4[[#This Row],[Column4]]-2),"")</f>
        <v/>
      </c>
      <c r="CO49" s="1" t="str">
        <f>IFERROR(MID(Table4[[#This Row],[reference/s]],Table4[[#This Row],[Column5]]+2,Table4[[#This Row],[Column6]]-Table4[[#This Row],[Column5]]-2),"")</f>
        <v/>
      </c>
    </row>
    <row r="50" spans="1:93">
      <c r="A50">
        <v>415</v>
      </c>
      <c r="B50" t="s">
        <v>1582</v>
      </c>
      <c r="C50" t="s">
        <v>642</v>
      </c>
      <c r="D50" t="s">
        <v>291</v>
      </c>
      <c r="E50" t="s">
        <v>292</v>
      </c>
      <c r="F50" s="4">
        <v>28146</v>
      </c>
      <c r="G50" s="4">
        <v>28146</v>
      </c>
      <c r="H50" t="s">
        <v>657</v>
      </c>
      <c r="I50" s="74">
        <v>1977</v>
      </c>
      <c r="K50" t="s">
        <v>705</v>
      </c>
      <c r="L50" t="s">
        <v>37</v>
      </c>
      <c r="M50" t="s">
        <v>37</v>
      </c>
      <c r="N50" t="s">
        <v>739</v>
      </c>
      <c r="O50" s="11" t="s">
        <v>1340</v>
      </c>
      <c r="P50">
        <v>0</v>
      </c>
      <c r="Q50">
        <v>0</v>
      </c>
      <c r="R50">
        <v>3</v>
      </c>
      <c r="S50">
        <v>1</v>
      </c>
      <c r="T50">
        <v>1</v>
      </c>
      <c r="U50">
        <f>Table4[[#This Row],[Report]]*$P$322+Table4[[#This Row],[Journals]]*$Q$322+Table4[[#This Row],[Databases]]*$R$322+Table4[[#This Row],[Websites]]*$S$322+Table4[[#This Row],[Newspaper]]*$T$322</f>
        <v>71</v>
      </c>
      <c r="V50">
        <f>SUM(Table4[[#This Row],[Report]:[Websites]])</f>
        <v>4</v>
      </c>
      <c r="W50" t="str">
        <f>IF(Table4[[#This Row],[Insured Cost]]="",1,IF(Table4[[#This Row],[Reported cost]]="",2,""))</f>
        <v/>
      </c>
      <c r="Y50">
        <v>500</v>
      </c>
      <c r="Z50">
        <v>20</v>
      </c>
      <c r="AA50">
        <v>4</v>
      </c>
      <c r="AD50">
        <v>1</v>
      </c>
      <c r="AE50" s="2">
        <v>15000000</v>
      </c>
      <c r="AF50" s="2">
        <v>49000000</v>
      </c>
      <c r="AG50" s="78"/>
      <c r="AS50" s="74"/>
      <c r="AT50" s="74"/>
      <c r="BY50" t="s">
        <v>293</v>
      </c>
      <c r="BZ50" t="str">
        <f>IFERROR(LEFT(Table4[[#This Row],[reference/s]],SEARCH(";",Table4[[#This Row],[reference/s]])-1),"")</f>
        <v>EM-Track</v>
      </c>
      <c r="CA50" t="str">
        <f>IFERROR(MID(Table4[[#This Row],[reference/s]],SEARCH(";",Table4[[#This Row],[reference/s]])+2,SEARCH(";",Table4[[#This Row],[reference/s]],SEARCH(";",Table4[[#This Row],[reference/s]])+1)-SEARCH(";",Table4[[#This Row],[reference/s]])-2),"")</f>
        <v>EM-DAT</v>
      </c>
      <c r="CB50">
        <f>IFERROR(SEARCH(";",Table4[[#This Row],[reference/s]]),"")</f>
        <v>9</v>
      </c>
      <c r="CC50" s="1">
        <f>IFERROR(SEARCH(";",Table4[[#This Row],[reference/s]],Table4[[#This Row],[Column2]]+1),"")</f>
        <v>17</v>
      </c>
      <c r="CD50" s="1">
        <f>IFERROR(SEARCH(";",Table4[[#This Row],[reference/s]],Table4[[#This Row],[Column3]]+1),"")</f>
        <v>22</v>
      </c>
      <c r="CE50" s="1">
        <f>IFERROR(SEARCH(";",Table4[[#This Row],[reference/s]],Table4[[#This Row],[Column4]]+1),"")</f>
        <v>28</v>
      </c>
      <c r="CF50" s="1">
        <f>IFERROR(SEARCH(";",Table4[[#This Row],[reference/s]],Table4[[#This Row],[Column5]]+1),"")</f>
        <v>45</v>
      </c>
      <c r="CG50" s="1" t="str">
        <f>IFERROR(SEARCH(";",Table4[[#This Row],[reference/s]],Table4[[#This Row],[Column6]]+1),"")</f>
        <v/>
      </c>
      <c r="CH50" s="1" t="str">
        <f>IFERROR(SEARCH(";",Table4[[#This Row],[reference/s]],Table4[[#This Row],[Column7]]+1),"")</f>
        <v/>
      </c>
      <c r="CI50" s="1" t="str">
        <f>IFERROR(SEARCH(";",Table4[[#This Row],[reference/s]],Table4[[#This Row],[Column8]]+1),"")</f>
        <v/>
      </c>
      <c r="CJ50" s="1" t="str">
        <f>IFERROR(SEARCH(";",Table4[[#This Row],[reference/s]],Table4[[#This Row],[Column9]]+1),"")</f>
        <v/>
      </c>
      <c r="CK50" s="1" t="str">
        <f>IFERROR(SEARCH(";",Table4[[#This Row],[reference/s]],Table4[[#This Row],[Column10]]+1),"")</f>
        <v/>
      </c>
      <c r="CL50" s="1" t="str">
        <f>IFERROR(SEARCH(";",Table4[[#This Row],[reference/s]],Table4[[#This Row],[Column11]]+1),"")</f>
        <v/>
      </c>
      <c r="CM50" s="1" t="str">
        <f>IFERROR(MID(Table4[[#This Row],[reference/s]],Table4[[#This Row],[Column3]]+2,Table4[[#This Row],[Column4]]-Table4[[#This Row],[Column3]]-2),"")</f>
        <v>ICA</v>
      </c>
      <c r="CN50" s="1" t="str">
        <f>IFERROR(MID(Table4[[#This Row],[reference/s]],Table4[[#This Row],[Column4]]+2,Table4[[#This Row],[Column5]]-Table4[[#This Row],[Column4]]-2),"")</f>
        <v>wiki</v>
      </c>
      <c r="CO50" s="1" t="str">
        <f>IFERROR(MID(Table4[[#This Row],[reference/s]],Table4[[#This Row],[Column5]]+2,Table4[[#This Row],[Column6]]-Table4[[#This Row],[Column5]]-2),"")</f>
        <v>PDF - newspaper</v>
      </c>
    </row>
    <row r="51" spans="1:93">
      <c r="B51" t="s">
        <v>1582</v>
      </c>
      <c r="C51" t="s">
        <v>606</v>
      </c>
      <c r="D51" t="s">
        <v>583</v>
      </c>
      <c r="F51" s="4">
        <v>28185</v>
      </c>
      <c r="G51" s="4">
        <v>28186</v>
      </c>
      <c r="H51" t="s">
        <v>658</v>
      </c>
      <c r="I51" s="74">
        <v>1977</v>
      </c>
      <c r="K51" t="s">
        <v>583</v>
      </c>
      <c r="L51" t="s">
        <v>37</v>
      </c>
      <c r="M51" t="s">
        <v>37</v>
      </c>
      <c r="N51" t="s">
        <v>739</v>
      </c>
      <c r="O51" s="11" t="s">
        <v>1342</v>
      </c>
      <c r="P51">
        <v>0</v>
      </c>
      <c r="Q51">
        <v>1</v>
      </c>
      <c r="R51">
        <v>2</v>
      </c>
      <c r="S51">
        <v>1</v>
      </c>
      <c r="T51">
        <v>0</v>
      </c>
      <c r="U51">
        <f>Table4[[#This Row],[Report]]*$P$322+Table4[[#This Row],[Journals]]*$Q$322+Table4[[#This Row],[Databases]]*$R$322+Table4[[#This Row],[Websites]]*$S$322+Table4[[#This Row],[Newspaper]]*$T$322</f>
        <v>80</v>
      </c>
      <c r="V51">
        <f>SUM(Table4[[#This Row],[Report]:[Websites]])</f>
        <v>4</v>
      </c>
      <c r="W51" t="str">
        <f>IF(Table4[[#This Row],[Insured Cost]]="",1,IF(Table4[[#This Row],[Reported cost]]="",2,""))</f>
        <v/>
      </c>
      <c r="Y51">
        <v>1600</v>
      </c>
      <c r="Z51">
        <v>120</v>
      </c>
      <c r="AA51">
        <v>5</v>
      </c>
      <c r="AE51" s="2">
        <v>7000000</v>
      </c>
      <c r="AF51" s="2">
        <v>23000000</v>
      </c>
      <c r="AG51" s="78"/>
      <c r="AS51" s="74"/>
      <c r="AT51" s="74"/>
      <c r="BZ51" t="str">
        <f>IFERROR(LEFT(Table4[[#This Row],[reference/s]],SEARCH(";",Table4[[#This Row],[reference/s]])-1),"")</f>
        <v>EM-DAT</v>
      </c>
      <c r="CA51" t="str">
        <f>IFERROR(MID(Table4[[#This Row],[reference/s]],SEARCH(";",Table4[[#This Row],[reference/s]])+2,SEARCH(";",Table4[[#This Row],[reference/s]],SEARCH(";",Table4[[#This Row],[reference/s]])+1)-SEARCH(";",Table4[[#This Row],[reference/s]])-2),"")</f>
        <v>ICA</v>
      </c>
      <c r="CB51">
        <f>IFERROR(SEARCH(";",Table4[[#This Row],[reference/s]]),"")</f>
        <v>7</v>
      </c>
      <c r="CC51" s="1">
        <f>IFERROR(SEARCH(";",Table4[[#This Row],[reference/s]],Table4[[#This Row],[Column2]]+1),"")</f>
        <v>12</v>
      </c>
      <c r="CD51" s="1">
        <f>IFERROR(SEARCH(";",Table4[[#This Row],[reference/s]],Table4[[#This Row],[Column3]]+1),"")</f>
        <v>18</v>
      </c>
      <c r="CE51" s="1">
        <f>IFERROR(SEARCH(";",Table4[[#This Row],[reference/s]],Table4[[#This Row],[Column4]]+1),"")</f>
        <v>32</v>
      </c>
      <c r="CF51" s="1" t="str">
        <f>IFERROR(SEARCH(";",Table4[[#This Row],[reference/s]],Table4[[#This Row],[Column5]]+1),"")</f>
        <v/>
      </c>
      <c r="CG51" s="1" t="str">
        <f>IFERROR(SEARCH(";",Table4[[#This Row],[reference/s]],Table4[[#This Row],[Column6]]+1),"")</f>
        <v/>
      </c>
      <c r="CH51" s="1" t="str">
        <f>IFERROR(SEARCH(";",Table4[[#This Row],[reference/s]],Table4[[#This Row],[Column7]]+1),"")</f>
        <v/>
      </c>
      <c r="CI51" s="1" t="str">
        <f>IFERROR(SEARCH(";",Table4[[#This Row],[reference/s]],Table4[[#This Row],[Column8]]+1),"")</f>
        <v/>
      </c>
      <c r="CJ51" s="1" t="str">
        <f>IFERROR(SEARCH(";",Table4[[#This Row],[reference/s]],Table4[[#This Row],[Column9]]+1),"")</f>
        <v/>
      </c>
      <c r="CK51" s="1" t="str">
        <f>IFERROR(SEARCH(";",Table4[[#This Row],[reference/s]],Table4[[#This Row],[Column10]]+1),"")</f>
        <v/>
      </c>
      <c r="CL51" s="1" t="str">
        <f>IFERROR(SEARCH(";",Table4[[#This Row],[reference/s]],Table4[[#This Row],[Column11]]+1),"")</f>
        <v/>
      </c>
      <c r="CM51" s="1" t="str">
        <f>IFERROR(MID(Table4[[#This Row],[reference/s]],Table4[[#This Row],[Column3]]+2,Table4[[#This Row],[Column4]]-Table4[[#This Row],[Column3]]-2),"")</f>
        <v>wiki</v>
      </c>
      <c r="CN51" s="1" t="str">
        <f>IFERROR(MID(Table4[[#This Row],[reference/s]],Table4[[#This Row],[Column4]]+2,Table4[[#This Row],[Column5]]-Table4[[#This Row],[Column4]]-2),"")</f>
        <v>Weeks (2007)</v>
      </c>
      <c r="CO51" s="1" t="str">
        <f>IFERROR(MID(Table4[[#This Row],[reference/s]],Table4[[#This Row],[Column5]]+2,Table4[[#This Row],[Column6]]-Table4[[#This Row],[Column5]]-2),"")</f>
        <v/>
      </c>
    </row>
    <row r="52" spans="1:93">
      <c r="B52" t="s">
        <v>1582</v>
      </c>
      <c r="C52" t="s">
        <v>606</v>
      </c>
      <c r="D52" t="s">
        <v>1387</v>
      </c>
      <c r="E52" t="s">
        <v>1388</v>
      </c>
      <c r="F52" s="4">
        <v>28190</v>
      </c>
      <c r="G52" s="4">
        <v>28194</v>
      </c>
      <c r="H52" t="s">
        <v>658</v>
      </c>
      <c r="I52" s="74">
        <v>1977</v>
      </c>
      <c r="J52" t="s">
        <v>1389</v>
      </c>
      <c r="K52" t="s">
        <v>890</v>
      </c>
      <c r="L52" t="s">
        <v>50</v>
      </c>
      <c r="M52" t="s">
        <v>50</v>
      </c>
      <c r="N52" t="s">
        <v>739</v>
      </c>
      <c r="O52" s="11" t="s">
        <v>1386</v>
      </c>
      <c r="P52">
        <v>2</v>
      </c>
      <c r="Q52">
        <v>1</v>
      </c>
      <c r="R52">
        <v>0</v>
      </c>
      <c r="S52">
        <v>1</v>
      </c>
      <c r="T52">
        <v>0</v>
      </c>
      <c r="U52">
        <f>Table4[[#This Row],[Report]]*$P$322+Table4[[#This Row],[Journals]]*$Q$322+Table4[[#This Row],[Databases]]*$R$322+Table4[[#This Row],[Websites]]*$S$322+Table4[[#This Row],[Newspaper]]*$T$322</f>
        <v>120</v>
      </c>
      <c r="V52">
        <f>SUM(Table4[[#This Row],[Report]:[Websites]])</f>
        <v>4</v>
      </c>
      <c r="W52" t="str">
        <f>IF(Table4[[#This Row],[Insured Cost]]="",1,IF(Table4[[#This Row],[Reported cost]]="",2,""))</f>
        <v/>
      </c>
      <c r="AE52" s="2">
        <v>6000000</v>
      </c>
      <c r="AF52" s="2">
        <v>9000000</v>
      </c>
      <c r="AG52" s="78"/>
      <c r="AS52" s="74"/>
      <c r="AT52" s="74"/>
      <c r="BZ52" t="str">
        <f>IFERROR(LEFT(Table4[[#This Row],[reference/s]],SEARCH(";",Table4[[#This Row],[reference/s]])-1),"")</f>
        <v>BoM - report</v>
      </c>
      <c r="CA52" t="str">
        <f>IFERROR(MID(Table4[[#This Row],[reference/s]],SEARCH(";",Table4[[#This Row],[reference/s]])+2,SEARCH(";",Table4[[#This Row],[reference/s]],SEARCH(";",Table4[[#This Row],[reference/s]])+1)-SEARCH(";",Table4[[#This Row],[reference/s]])-2),"")</f>
        <v>http://www.bom.gov.au/cyclone/history/otto.shtml</v>
      </c>
      <c r="CB52">
        <f>IFERROR(SEARCH(";",Table4[[#This Row],[reference/s]]),"")</f>
        <v>13</v>
      </c>
      <c r="CC52" s="1">
        <f>IFERROR(SEARCH(";",Table4[[#This Row],[reference/s]],Table4[[#This Row],[Column2]]+1),"")</f>
        <v>63</v>
      </c>
      <c r="CD52" s="1">
        <f>IFERROR(SEARCH(";",Table4[[#This Row],[reference/s]],Table4[[#This Row],[Column3]]+1),"")</f>
        <v>69</v>
      </c>
      <c r="CE52" s="1">
        <f>IFERROR(SEARCH(";",Table4[[#This Row],[reference/s]],Table4[[#This Row],[Column4]]+1),"")</f>
        <v>83</v>
      </c>
      <c r="CF52" s="1">
        <f>IFERROR(SEARCH(";",Table4[[#This Row],[reference/s]],Table4[[#This Row],[Column5]]+1),"")</f>
        <v>107</v>
      </c>
      <c r="CG52" s="1" t="str">
        <f>IFERROR(SEARCH(";",Table4[[#This Row],[reference/s]],Table4[[#This Row],[Column6]]+1),"")</f>
        <v/>
      </c>
      <c r="CH52" s="1" t="str">
        <f>IFERROR(SEARCH(";",Table4[[#This Row],[reference/s]],Table4[[#This Row],[Column7]]+1),"")</f>
        <v/>
      </c>
      <c r="CI52" s="1" t="str">
        <f>IFERROR(SEARCH(";",Table4[[#This Row],[reference/s]],Table4[[#This Row],[Column8]]+1),"")</f>
        <v/>
      </c>
      <c r="CJ52" s="1" t="str">
        <f>IFERROR(SEARCH(";",Table4[[#This Row],[reference/s]],Table4[[#This Row],[Column9]]+1),"")</f>
        <v/>
      </c>
      <c r="CK52" s="1" t="str">
        <f>IFERROR(SEARCH(";",Table4[[#This Row],[reference/s]],Table4[[#This Row],[Column10]]+1),"")</f>
        <v/>
      </c>
      <c r="CL52" s="1" t="str">
        <f>IFERROR(SEARCH(";",Table4[[#This Row],[reference/s]],Table4[[#This Row],[Column11]]+1),"")</f>
        <v/>
      </c>
      <c r="CM52" s="1" t="str">
        <f>IFERROR(MID(Table4[[#This Row],[reference/s]],Table4[[#This Row],[Column3]]+2,Table4[[#This Row],[Column4]]-Table4[[#This Row],[Column3]]-2),"")</f>
        <v>wiki</v>
      </c>
      <c r="CN52" s="1" t="str">
        <f>IFERROR(MID(Table4[[#This Row],[reference/s]],Table4[[#This Row],[Column4]]+2,Table4[[#This Row],[Column5]]-Table4[[#This Row],[Column4]]-2),"")</f>
        <v>Cameron 1981</v>
      </c>
      <c r="CO52" s="1" t="str">
        <f>IFERROR(MID(Table4[[#This Row],[reference/s]],Table4[[#This Row],[Column5]]+2,Table4[[#This Row],[Column6]]-Table4[[#This Row],[Column5]]-2),"")</f>
        <v>HardenUp flood history</v>
      </c>
    </row>
    <row r="53" spans="1:93">
      <c r="B53" t="s">
        <v>1582</v>
      </c>
      <c r="C53" t="s">
        <v>642</v>
      </c>
      <c r="D53" t="s">
        <v>644</v>
      </c>
      <c r="F53" s="4">
        <v>28646</v>
      </c>
      <c r="G53" s="4">
        <v>28647</v>
      </c>
      <c r="H53" t="s">
        <v>666</v>
      </c>
      <c r="I53" s="74">
        <v>1978</v>
      </c>
      <c r="K53" t="s">
        <v>539</v>
      </c>
      <c r="L53" t="s">
        <v>37</v>
      </c>
      <c r="M53" t="s">
        <v>37</v>
      </c>
      <c r="N53" t="s">
        <v>739</v>
      </c>
      <c r="O53" s="11" t="s">
        <v>1346</v>
      </c>
      <c r="P53">
        <v>0</v>
      </c>
      <c r="Q53">
        <v>0</v>
      </c>
      <c r="R53">
        <v>2</v>
      </c>
      <c r="S53">
        <v>1</v>
      </c>
      <c r="T53">
        <v>1</v>
      </c>
      <c r="U53">
        <f>Table4[[#This Row],[Report]]*$P$322+Table4[[#This Row],[Journals]]*$Q$322+Table4[[#This Row],[Databases]]*$R$322+Table4[[#This Row],[Websites]]*$S$322+Table4[[#This Row],[Newspaper]]*$T$322</f>
        <v>51</v>
      </c>
      <c r="V53">
        <f>SUM(Table4[[#This Row],[Report]:[Websites]])</f>
        <v>3</v>
      </c>
      <c r="W53" t="str">
        <f>IF(Table4[[#This Row],[Insured Cost]]="",1,IF(Table4[[#This Row],[Reported cost]]="",2,""))</f>
        <v/>
      </c>
      <c r="Y53">
        <v>25000</v>
      </c>
      <c r="Z53">
        <v>60</v>
      </c>
      <c r="AA53">
        <v>10</v>
      </c>
      <c r="AD53">
        <v>2</v>
      </c>
      <c r="AE53" s="2">
        <v>21000000</v>
      </c>
      <c r="AF53" s="13">
        <v>16107000</v>
      </c>
      <c r="AG53" s="78"/>
      <c r="AS53" s="74"/>
      <c r="AT53" s="74"/>
      <c r="BZ53" t="str">
        <f>IFERROR(LEFT(Table4[[#This Row],[reference/s]],SEARCH(";",Table4[[#This Row],[reference/s]])-1),"")</f>
        <v>wiki</v>
      </c>
      <c r="CA53" t="str">
        <f>IFERROR(MID(Table4[[#This Row],[reference/s]],SEARCH(";",Table4[[#This Row],[reference/s]])+2,SEARCH(";",Table4[[#This Row],[reference/s]],SEARCH(";",Table4[[#This Row],[reference/s]])+1)-SEARCH(";",Table4[[#This Row],[reference/s]])-2),"")</f>
        <v>EM-DAT</v>
      </c>
      <c r="CB53">
        <f>IFERROR(SEARCH(";",Table4[[#This Row],[reference/s]]),"")</f>
        <v>5</v>
      </c>
      <c r="CC53" s="1">
        <f>IFERROR(SEARCH(";",Table4[[#This Row],[reference/s]],Table4[[#This Row],[Column2]]+1),"")</f>
        <v>13</v>
      </c>
      <c r="CD53" s="1">
        <f>IFERROR(SEARCH(";",Table4[[#This Row],[reference/s]],Table4[[#This Row],[Column3]]+1),"")</f>
        <v>18</v>
      </c>
      <c r="CE53" s="1">
        <f>IFERROR(SEARCH(";",Table4[[#This Row],[reference/s]],Table4[[#This Row],[Column4]]+1),"")</f>
        <v>35</v>
      </c>
      <c r="CF53" s="1" t="str">
        <f>IFERROR(SEARCH(";",Table4[[#This Row],[reference/s]],Table4[[#This Row],[Column5]]+1),"")</f>
        <v/>
      </c>
      <c r="CG53" s="1" t="str">
        <f>IFERROR(SEARCH(";",Table4[[#This Row],[reference/s]],Table4[[#This Row],[Column6]]+1),"")</f>
        <v/>
      </c>
      <c r="CH53" s="1" t="str">
        <f>IFERROR(SEARCH(";",Table4[[#This Row],[reference/s]],Table4[[#This Row],[Column7]]+1),"")</f>
        <v/>
      </c>
      <c r="CI53" s="1" t="str">
        <f>IFERROR(SEARCH(";",Table4[[#This Row],[reference/s]],Table4[[#This Row],[Column8]]+1),"")</f>
        <v/>
      </c>
      <c r="CJ53" s="1" t="str">
        <f>IFERROR(SEARCH(";",Table4[[#This Row],[reference/s]],Table4[[#This Row],[Column9]]+1),"")</f>
        <v/>
      </c>
      <c r="CK53" s="1" t="str">
        <f>IFERROR(SEARCH(";",Table4[[#This Row],[reference/s]],Table4[[#This Row],[Column10]]+1),"")</f>
        <v/>
      </c>
      <c r="CL53" s="1" t="str">
        <f>IFERROR(SEARCH(";",Table4[[#This Row],[reference/s]],Table4[[#This Row],[Column11]]+1),"")</f>
        <v/>
      </c>
      <c r="CM53" s="1" t="str">
        <f>IFERROR(MID(Table4[[#This Row],[reference/s]],Table4[[#This Row],[Column3]]+2,Table4[[#This Row],[Column4]]-Table4[[#This Row],[Column3]]-2),"")</f>
        <v>ICA</v>
      </c>
      <c r="CN53" s="1" t="str">
        <f>IFERROR(MID(Table4[[#This Row],[reference/s]],Table4[[#This Row],[Column4]]+2,Table4[[#This Row],[Column5]]-Table4[[#This Row],[Column4]]-2),"")</f>
        <v>PDF - newspaper</v>
      </c>
      <c r="CO53" s="1" t="str">
        <f>IFERROR(MID(Table4[[#This Row],[reference/s]],Table4[[#This Row],[Column5]]+2,Table4[[#This Row],[Column6]]-Table4[[#This Row],[Column5]]-2),"")</f>
        <v/>
      </c>
    </row>
    <row r="54" spans="1:93">
      <c r="A54">
        <v>70</v>
      </c>
      <c r="B54" t="s">
        <v>1593</v>
      </c>
      <c r="C54" t="s">
        <v>606</v>
      </c>
      <c r="D54" t="s">
        <v>88</v>
      </c>
      <c r="E54" t="s">
        <v>706</v>
      </c>
      <c r="F54" s="14">
        <v>28559</v>
      </c>
      <c r="G54" s="14">
        <v>28559</v>
      </c>
      <c r="H54" t="s">
        <v>658</v>
      </c>
      <c r="I54" s="74">
        <v>1978</v>
      </c>
      <c r="K54" t="s">
        <v>483</v>
      </c>
      <c r="L54" t="s">
        <v>37</v>
      </c>
      <c r="M54" t="s">
        <v>37</v>
      </c>
      <c r="N54" t="s">
        <v>739</v>
      </c>
      <c r="O54" s="35" t="s">
        <v>1103</v>
      </c>
      <c r="P54">
        <v>0</v>
      </c>
      <c r="Q54">
        <v>0</v>
      </c>
      <c r="R54">
        <v>2</v>
      </c>
      <c r="S54">
        <v>1</v>
      </c>
      <c r="T54">
        <v>4</v>
      </c>
      <c r="U54">
        <f>Table4[[#This Row],[Report]]*$P$322+Table4[[#This Row],[Journals]]*$Q$322+Table4[[#This Row],[Databases]]*$R$322+Table4[[#This Row],[Websites]]*$S$322+Table4[[#This Row],[Newspaper]]*$T$322</f>
        <v>54</v>
      </c>
      <c r="V54">
        <f>SUM(Table4[[#This Row],[Report]:[Websites]])</f>
        <v>3</v>
      </c>
      <c r="W54">
        <f>IF(Table4[[#This Row],[Insured Cost]]="",1,IF(Table4[[#This Row],[Reported cost]]="",2,""))</f>
        <v>1</v>
      </c>
      <c r="Y54">
        <v>10000</v>
      </c>
      <c r="Z54">
        <v>200</v>
      </c>
      <c r="AA54">
        <v>50</v>
      </c>
      <c r="AD54">
        <v>6</v>
      </c>
      <c r="AE54"/>
      <c r="AF54" s="2">
        <v>15000000</v>
      </c>
      <c r="AG54" s="78"/>
      <c r="AS54" s="74"/>
      <c r="AT54" s="74"/>
      <c r="BY54" t="s">
        <v>89</v>
      </c>
      <c r="BZ54" t="str">
        <f>IFERROR(LEFT(Table4[[#This Row],[reference/s]],SEARCH(";",Table4[[#This Row],[reference/s]])-1),"")</f>
        <v>EM-Track</v>
      </c>
      <c r="CA54" t="str">
        <f>IFERROR(MID(Table4[[#This Row],[reference/s]],SEARCH(";",Table4[[#This Row],[reference/s]])+2,SEARCH(";",Table4[[#This Row],[reference/s]],SEARCH(";",Table4[[#This Row],[reference/s]])+1)-SEARCH(";",Table4[[#This Row],[reference/s]])-2),"")</f>
        <v>EM-DAT</v>
      </c>
      <c r="CB54">
        <f>IFERROR(SEARCH(";",Table4[[#This Row],[reference/s]]),"")</f>
        <v>9</v>
      </c>
      <c r="CC54" s="1">
        <f>IFERROR(SEARCH(";",Table4[[#This Row],[reference/s]],Table4[[#This Row],[Column2]]+1),"")</f>
        <v>17</v>
      </c>
      <c r="CD54" s="1">
        <f>IFERROR(SEARCH(";",Table4[[#This Row],[reference/s]],Table4[[#This Row],[Column3]]+1),"")</f>
        <v>23</v>
      </c>
      <c r="CE54" s="1" t="str">
        <f>IFERROR(SEARCH(";",Table4[[#This Row],[reference/s]],Table4[[#This Row],[Column4]]+1),"")</f>
        <v/>
      </c>
      <c r="CF54" s="1" t="str">
        <f>IFERROR(SEARCH(";",Table4[[#This Row],[reference/s]],Table4[[#This Row],[Column5]]+1),"")</f>
        <v/>
      </c>
      <c r="CG54" s="1" t="str">
        <f>IFERROR(SEARCH(";",Table4[[#This Row],[reference/s]],Table4[[#This Row],[Column6]]+1),"")</f>
        <v/>
      </c>
      <c r="CH54" s="1" t="str">
        <f>IFERROR(SEARCH(";",Table4[[#This Row],[reference/s]],Table4[[#This Row],[Column7]]+1),"")</f>
        <v/>
      </c>
      <c r="CI54" s="1" t="str">
        <f>IFERROR(SEARCH(";",Table4[[#This Row],[reference/s]],Table4[[#This Row],[Column8]]+1),"")</f>
        <v/>
      </c>
      <c r="CJ54" s="1" t="str">
        <f>IFERROR(SEARCH(";",Table4[[#This Row],[reference/s]],Table4[[#This Row],[Column9]]+1),"")</f>
        <v/>
      </c>
      <c r="CK54" s="1" t="str">
        <f>IFERROR(SEARCH(";",Table4[[#This Row],[reference/s]],Table4[[#This Row],[Column10]]+1),"")</f>
        <v/>
      </c>
      <c r="CL54" s="1" t="str">
        <f>IFERROR(SEARCH(";",Table4[[#This Row],[reference/s]],Table4[[#This Row],[Column11]]+1),"")</f>
        <v/>
      </c>
      <c r="CM54" s="1" t="str">
        <f>IFERROR(MID(Table4[[#This Row],[reference/s]],Table4[[#This Row],[Column3]]+2,Table4[[#This Row],[Column4]]-Table4[[#This Row],[Column3]]-2),"")</f>
        <v>wiki</v>
      </c>
      <c r="CN54" s="1" t="str">
        <f>IFERROR(MID(Table4[[#This Row],[reference/s]],Table4[[#This Row],[Column4]]+2,Table4[[#This Row],[Column5]]-Table4[[#This Row],[Column4]]-2),"")</f>
        <v/>
      </c>
      <c r="CO54" s="1" t="str">
        <f>IFERROR(MID(Table4[[#This Row],[reference/s]],Table4[[#This Row],[Column5]]+2,Table4[[#This Row],[Column6]]-Table4[[#This Row],[Column5]]-2),"")</f>
        <v/>
      </c>
    </row>
    <row r="55" spans="1:93">
      <c r="A55" t="s">
        <v>878</v>
      </c>
      <c r="B55" t="s">
        <v>1579</v>
      </c>
      <c r="C55" t="s">
        <v>642</v>
      </c>
      <c r="D55" t="s">
        <v>877</v>
      </c>
      <c r="F55" s="4">
        <v>28550</v>
      </c>
      <c r="G55" s="4">
        <v>28551</v>
      </c>
      <c r="H55" t="s">
        <v>658</v>
      </c>
      <c r="I55" s="74">
        <v>1978</v>
      </c>
      <c r="K55" t="s">
        <v>589</v>
      </c>
      <c r="L55" t="s">
        <v>37</v>
      </c>
      <c r="M55" t="s">
        <v>37</v>
      </c>
      <c r="N55" t="s">
        <v>739</v>
      </c>
      <c r="O55" s="35" t="s">
        <v>1344</v>
      </c>
      <c r="P55">
        <v>0</v>
      </c>
      <c r="Q55">
        <v>1</v>
      </c>
      <c r="R55">
        <v>2</v>
      </c>
      <c r="S55">
        <v>1</v>
      </c>
      <c r="T55">
        <v>0</v>
      </c>
      <c r="U55">
        <f>Table4[[#This Row],[Report]]*$P$322+Table4[[#This Row],[Journals]]*$Q$322+Table4[[#This Row],[Databases]]*$R$322+Table4[[#This Row],[Websites]]*$S$322+Table4[[#This Row],[Newspaper]]*$T$322</f>
        <v>80</v>
      </c>
      <c r="V55">
        <f>SUM(Table4[[#This Row],[Report]:[Websites]])</f>
        <v>4</v>
      </c>
      <c r="W55" t="str">
        <f>IF(Table4[[#This Row],[Insured Cost]]="",1,IF(Table4[[#This Row],[Reported cost]]="",2,""))</f>
        <v/>
      </c>
      <c r="X55">
        <v>1500</v>
      </c>
      <c r="Z55">
        <v>15</v>
      </c>
      <c r="AA55">
        <v>2</v>
      </c>
      <c r="AD55">
        <v>1</v>
      </c>
      <c r="AE55" s="2">
        <v>5000000</v>
      </c>
      <c r="AF55" s="2">
        <v>15000000</v>
      </c>
      <c r="AG55" s="78"/>
      <c r="AS55" s="74"/>
      <c r="AT55" s="74"/>
      <c r="BZ55" t="str">
        <f>IFERROR(LEFT(Table4[[#This Row],[reference/s]],SEARCH(";",Table4[[#This Row],[reference/s]])-1),"")</f>
        <v>wiki</v>
      </c>
      <c r="CA55" t="str">
        <f>IFERROR(MID(Table4[[#This Row],[reference/s]],SEARCH(";",Table4[[#This Row],[reference/s]])+2,SEARCH(";",Table4[[#This Row],[reference/s]],SEARCH(";",Table4[[#This Row],[reference/s]])+1)-SEARCH(";",Table4[[#This Row],[reference/s]])-2),"")</f>
        <v>ICA</v>
      </c>
      <c r="CB55">
        <f>IFERROR(SEARCH(";",Table4[[#This Row],[reference/s]]),"")</f>
        <v>5</v>
      </c>
      <c r="CC55" s="1">
        <f>IFERROR(SEARCH(";",Table4[[#This Row],[reference/s]],Table4[[#This Row],[Column2]]+1),"")</f>
        <v>10</v>
      </c>
      <c r="CD55" s="1">
        <f>IFERROR(SEARCH(";",Table4[[#This Row],[reference/s]],Table4[[#This Row],[Column3]]+1),"")</f>
        <v>18</v>
      </c>
      <c r="CE55" s="1">
        <f>IFERROR(SEARCH(";",Table4[[#This Row],[reference/s]],Table4[[#This Row],[Column4]]+1),"")</f>
        <v>32</v>
      </c>
      <c r="CF55" s="1" t="str">
        <f>IFERROR(SEARCH(";",Table4[[#This Row],[reference/s]],Table4[[#This Row],[Column5]]+1),"")</f>
        <v/>
      </c>
      <c r="CG55" s="1" t="str">
        <f>IFERROR(SEARCH(";",Table4[[#This Row],[reference/s]],Table4[[#This Row],[Column6]]+1),"")</f>
        <v/>
      </c>
      <c r="CH55" s="1" t="str">
        <f>IFERROR(SEARCH(";",Table4[[#This Row],[reference/s]],Table4[[#This Row],[Column7]]+1),"")</f>
        <v/>
      </c>
      <c r="CI55" s="1" t="str">
        <f>IFERROR(SEARCH(";",Table4[[#This Row],[reference/s]],Table4[[#This Row],[Column8]]+1),"")</f>
        <v/>
      </c>
      <c r="CJ55" s="1" t="str">
        <f>IFERROR(SEARCH(";",Table4[[#This Row],[reference/s]],Table4[[#This Row],[Column9]]+1),"")</f>
        <v/>
      </c>
      <c r="CK55" s="1" t="str">
        <f>IFERROR(SEARCH(";",Table4[[#This Row],[reference/s]],Table4[[#This Row],[Column10]]+1),"")</f>
        <v/>
      </c>
      <c r="CL55" s="1" t="str">
        <f>IFERROR(SEARCH(";",Table4[[#This Row],[reference/s]],Table4[[#This Row],[Column11]]+1),"")</f>
        <v/>
      </c>
      <c r="CM55" s="1" t="str">
        <f>IFERROR(MID(Table4[[#This Row],[reference/s]],Table4[[#This Row],[Column3]]+2,Table4[[#This Row],[Column4]]-Table4[[#This Row],[Column3]]-2),"")</f>
        <v>EM-DAT</v>
      </c>
      <c r="CN55" s="1" t="str">
        <f>IFERROR(MID(Table4[[#This Row],[reference/s]],Table4[[#This Row],[Column4]]+2,Table4[[#This Row],[Column5]]-Table4[[#This Row],[Column4]]-2),"")</f>
        <v>Weeks (2007)</v>
      </c>
      <c r="CO55" s="1" t="str">
        <f>IFERROR(MID(Table4[[#This Row],[reference/s]],Table4[[#This Row],[Column5]]+2,Table4[[#This Row],[Column6]]-Table4[[#This Row],[Column5]]-2),"")</f>
        <v/>
      </c>
    </row>
    <row r="56" spans="1:93">
      <c r="A56">
        <v>48</v>
      </c>
      <c r="B56" t="s">
        <v>1587</v>
      </c>
      <c r="C56" t="s">
        <v>642</v>
      </c>
      <c r="D56" t="s">
        <v>68</v>
      </c>
      <c r="E56" t="s">
        <v>69</v>
      </c>
      <c r="F56" s="15">
        <v>28531</v>
      </c>
      <c r="G56" s="15">
        <v>28532</v>
      </c>
      <c r="H56" t="s">
        <v>661</v>
      </c>
      <c r="I56" s="74">
        <v>1978</v>
      </c>
      <c r="K56" t="s">
        <v>484</v>
      </c>
      <c r="L56" t="s">
        <v>37</v>
      </c>
      <c r="M56" t="s">
        <v>37</v>
      </c>
      <c r="N56" t="s">
        <v>739</v>
      </c>
      <c r="O56" s="11" t="s">
        <v>1343</v>
      </c>
      <c r="P56">
        <v>0</v>
      </c>
      <c r="Q56">
        <v>1</v>
      </c>
      <c r="R56">
        <v>3</v>
      </c>
      <c r="S56">
        <v>0</v>
      </c>
      <c r="T56">
        <v>0</v>
      </c>
      <c r="U56">
        <f>Table4[[#This Row],[Report]]*$P$322+Table4[[#This Row],[Journals]]*$Q$322+Table4[[#This Row],[Databases]]*$R$322+Table4[[#This Row],[Websites]]*$S$322+Table4[[#This Row],[Newspaper]]*$T$322</f>
        <v>90</v>
      </c>
      <c r="V56">
        <f>SUM(Table4[[#This Row],[Report]:[Websites]])</f>
        <v>4</v>
      </c>
      <c r="W56">
        <f>IF(Table4[[#This Row],[Insured Cost]]="",1,IF(Table4[[#This Row],[Reported cost]]="",2,""))</f>
        <v>2</v>
      </c>
      <c r="Y56">
        <v>70000</v>
      </c>
      <c r="Z56">
        <v>50</v>
      </c>
      <c r="AA56">
        <v>8</v>
      </c>
      <c r="AE56" s="2">
        <v>15000000</v>
      </c>
      <c r="AF56" s="2"/>
      <c r="AG56" s="78"/>
      <c r="AS56" s="74"/>
      <c r="AT56" s="74"/>
      <c r="BY56" t="s">
        <v>70</v>
      </c>
      <c r="BZ56" t="str">
        <f>IFERROR(LEFT(Table4[[#This Row],[reference/s]],SEARCH(";",Table4[[#This Row],[reference/s]])-1),"")</f>
        <v>EM-Track</v>
      </c>
      <c r="CA56" t="str">
        <f>IFERROR(MID(Table4[[#This Row],[reference/s]],SEARCH(";",Table4[[#This Row],[reference/s]])+2,SEARCH(";",Table4[[#This Row],[reference/s]],SEARCH(";",Table4[[#This Row],[reference/s]])+1)-SEARCH(";",Table4[[#This Row],[reference/s]])-2),"")</f>
        <v>EM-DAT</v>
      </c>
      <c r="CB56">
        <f>IFERROR(SEARCH(";",Table4[[#This Row],[reference/s]]),"")</f>
        <v>9</v>
      </c>
      <c r="CC56" s="1">
        <f>IFERROR(SEARCH(";",Table4[[#This Row],[reference/s]],Table4[[#This Row],[Column2]]+1),"")</f>
        <v>17</v>
      </c>
      <c r="CD56" s="1">
        <f>IFERROR(SEARCH(";",Table4[[#This Row],[reference/s]],Table4[[#This Row],[Column3]]+1),"")</f>
        <v>22</v>
      </c>
      <c r="CE56" s="1">
        <f>IFERROR(SEARCH(";",Table4[[#This Row],[reference/s]],Table4[[#This Row],[Column4]]+1),"")</f>
        <v>36</v>
      </c>
      <c r="CF56" s="1" t="str">
        <f>IFERROR(SEARCH(";",Table4[[#This Row],[reference/s]],Table4[[#This Row],[Column5]]+1),"")</f>
        <v/>
      </c>
      <c r="CG56" s="1" t="str">
        <f>IFERROR(SEARCH(";",Table4[[#This Row],[reference/s]],Table4[[#This Row],[Column6]]+1),"")</f>
        <v/>
      </c>
      <c r="CH56" s="1" t="str">
        <f>IFERROR(SEARCH(";",Table4[[#This Row],[reference/s]],Table4[[#This Row],[Column7]]+1),"")</f>
        <v/>
      </c>
      <c r="CI56" s="1" t="str">
        <f>IFERROR(SEARCH(";",Table4[[#This Row],[reference/s]],Table4[[#This Row],[Column8]]+1),"")</f>
        <v/>
      </c>
      <c r="CJ56" s="1" t="str">
        <f>IFERROR(SEARCH(";",Table4[[#This Row],[reference/s]],Table4[[#This Row],[Column9]]+1),"")</f>
        <v/>
      </c>
      <c r="CK56" s="1" t="str">
        <f>IFERROR(SEARCH(";",Table4[[#This Row],[reference/s]],Table4[[#This Row],[Column10]]+1),"")</f>
        <v/>
      </c>
      <c r="CL56" s="1" t="str">
        <f>IFERROR(SEARCH(";",Table4[[#This Row],[reference/s]],Table4[[#This Row],[Column11]]+1),"")</f>
        <v/>
      </c>
      <c r="CM56" s="1" t="str">
        <f>IFERROR(MID(Table4[[#This Row],[reference/s]],Table4[[#This Row],[Column3]]+2,Table4[[#This Row],[Column4]]-Table4[[#This Row],[Column3]]-2),"")</f>
        <v>ICA</v>
      </c>
      <c r="CN56" s="1" t="str">
        <f>IFERROR(MID(Table4[[#This Row],[reference/s]],Table4[[#This Row],[Column4]]+2,Table4[[#This Row],[Column5]]-Table4[[#This Row],[Column4]]-2),"")</f>
        <v>Weeks (2007)</v>
      </c>
      <c r="CO56" s="1" t="str">
        <f>IFERROR(MID(Table4[[#This Row],[reference/s]],Table4[[#This Row],[Column5]]+2,Table4[[#This Row],[Column6]]-Table4[[#This Row],[Column5]]-2),"")</f>
        <v/>
      </c>
    </row>
    <row r="57" spans="1:93">
      <c r="B57" t="s">
        <v>1593</v>
      </c>
      <c r="C57" t="s">
        <v>606</v>
      </c>
      <c r="F57" s="4">
        <v>28611</v>
      </c>
      <c r="G57" s="4">
        <v>28640</v>
      </c>
      <c r="H57" t="s">
        <v>675</v>
      </c>
      <c r="I57" s="74">
        <v>1978</v>
      </c>
      <c r="J57" s="1" t="s">
        <v>1458</v>
      </c>
      <c r="K57" t="s">
        <v>637</v>
      </c>
      <c r="L57" t="s">
        <v>30</v>
      </c>
      <c r="M57" t="s">
        <v>30</v>
      </c>
      <c r="O57" s="35" t="s">
        <v>1459</v>
      </c>
      <c r="P57">
        <v>1</v>
      </c>
      <c r="Q57">
        <v>1</v>
      </c>
      <c r="R57">
        <v>1</v>
      </c>
      <c r="S57">
        <v>0</v>
      </c>
      <c r="T57">
        <v>6</v>
      </c>
      <c r="U57">
        <f>Table4[[#This Row],[Report]]*$P$322+Table4[[#This Row],[Journals]]*$Q$322+Table4[[#This Row],[Databases]]*$R$322+Table4[[#This Row],[Websites]]*$S$322+Table4[[#This Row],[Newspaper]]*$T$322</f>
        <v>96</v>
      </c>
      <c r="V57">
        <f>SUM(Table4[[#This Row],[Report]:[Websites]])</f>
        <v>3</v>
      </c>
      <c r="W57" s="1">
        <f>IF(Table4[[#This Row],[Insured Cost]]="",1,IF(Table4[[#This Row],[Reported cost]]="",2,""))</f>
        <v>1</v>
      </c>
      <c r="X57">
        <v>50</v>
      </c>
      <c r="AD57">
        <v>1</v>
      </c>
      <c r="AE57"/>
      <c r="AF57" s="2">
        <v>3452000</v>
      </c>
      <c r="AG57" s="78"/>
      <c r="AJ57" t="s">
        <v>1461</v>
      </c>
      <c r="AK57" t="s">
        <v>1462</v>
      </c>
      <c r="AL57" t="s">
        <v>1460</v>
      </c>
      <c r="AS57" s="74"/>
      <c r="AT57" s="74">
        <v>24</v>
      </c>
      <c r="BZ57" s="1" t="str">
        <f>IFERROR(LEFT(Table4[[#This Row],[reference/s]],SEARCH(";",Table4[[#This Row],[reference/s]])-1),"")</f>
        <v>EM-DAT</v>
      </c>
      <c r="CA57" s="1" t="str">
        <f>IFERROR(MID(Table4[[#This Row],[reference/s]],SEARCH(";",Table4[[#This Row],[reference/s]])+2,SEARCH(";",Table4[[#This Row],[reference/s]],SEARCH(";",Table4[[#This Row],[reference/s]])+1)-SEARCH(";",Table4[[#This Row],[reference/s]])-2),"")</f>
        <v>newspaper</v>
      </c>
      <c r="CB57" s="1">
        <f>IFERROR(SEARCH(";",Table4[[#This Row],[reference/s]]),"")</f>
        <v>7</v>
      </c>
      <c r="CC57" s="1">
        <f>IFERROR(SEARCH(";",Table4[[#This Row],[reference/s]],Table4[[#This Row],[Column2]]+1),"")</f>
        <v>18</v>
      </c>
      <c r="CD57" s="1">
        <f>IFERROR(SEARCH(";",Table4[[#This Row],[reference/s]],Table4[[#This Row],[Column3]]+1),"")</f>
        <v>35</v>
      </c>
      <c r="CE57" s="1">
        <f>IFERROR(SEARCH(";",Table4[[#This Row],[reference/s]],Table4[[#This Row],[Column4]]+1),"")</f>
        <v>60</v>
      </c>
      <c r="CF57" s="1" t="str">
        <f>IFERROR(SEARCH(";",Table4[[#This Row],[reference/s]],Table4[[#This Row],[Column5]]+1),"")</f>
        <v/>
      </c>
      <c r="CG57" s="1" t="str">
        <f>IFERROR(SEARCH(";",Table4[[#This Row],[reference/s]],Table4[[#This Row],[Column6]]+1),"")</f>
        <v/>
      </c>
      <c r="CH57" s="1" t="str">
        <f>IFERROR(SEARCH(";",Table4[[#This Row],[reference/s]],Table4[[#This Row],[Column7]]+1),"")</f>
        <v/>
      </c>
      <c r="CI57" s="1" t="str">
        <f>IFERROR(SEARCH(";",Table4[[#This Row],[reference/s]],Table4[[#This Row],[Column8]]+1),"")</f>
        <v/>
      </c>
      <c r="CJ57" s="1" t="str">
        <f>IFERROR(SEARCH(";",Table4[[#This Row],[reference/s]],Table4[[#This Row],[Column9]]+1),"")</f>
        <v/>
      </c>
      <c r="CK57" s="1" t="str">
        <f>IFERROR(SEARCH(";",Table4[[#This Row],[reference/s]],Table4[[#This Row],[Column10]]+1),"")</f>
        <v/>
      </c>
      <c r="CL57" s="1" t="str">
        <f>IFERROR(SEARCH(";",Table4[[#This Row],[reference/s]],Table4[[#This Row],[Column11]]+1),"")</f>
        <v/>
      </c>
      <c r="CM57" s="1" t="str">
        <f>IFERROR(MID(Table4[[#This Row],[reference/s]],Table4[[#This Row],[Column3]]+2,Table4[[#This Row],[Column4]]-Table4[[#This Row],[Column3]]-2),"")</f>
        <v>Bradbury (1978)</v>
      </c>
      <c r="CN57" s="1" t="str">
        <f>IFERROR(MID(Table4[[#This Row],[reference/s]],Table4[[#This Row],[Column4]]+2,Table4[[#This Row],[Column5]]-Table4[[#This Row],[Column4]]-2),"")</f>
        <v>Historical flood report</v>
      </c>
      <c r="CO57" s="1" t="str">
        <f>IFERROR(MID(Table4[[#This Row],[reference/s]],Table4[[#This Row],[Column5]]+2,Table4[[#This Row],[Column6]]-Table4[[#This Row],[Column5]]-2),"")</f>
        <v/>
      </c>
    </row>
    <row r="58" spans="1:93">
      <c r="A58">
        <v>458</v>
      </c>
      <c r="B58" t="s">
        <v>1582</v>
      </c>
      <c r="C58" t="s">
        <v>475</v>
      </c>
      <c r="D58" t="s">
        <v>315</v>
      </c>
      <c r="E58" t="s">
        <v>316</v>
      </c>
      <c r="F58" s="4">
        <v>28576</v>
      </c>
      <c r="G58" s="4">
        <v>28584</v>
      </c>
      <c r="H58" t="s">
        <v>658</v>
      </c>
      <c r="I58" s="74">
        <v>1978</v>
      </c>
      <c r="K58" t="s">
        <v>856</v>
      </c>
      <c r="L58" t="s">
        <v>33</v>
      </c>
      <c r="M58" t="s">
        <v>33</v>
      </c>
      <c r="N58" t="s">
        <v>739</v>
      </c>
      <c r="O58" s="11" t="s">
        <v>1345</v>
      </c>
      <c r="P58">
        <v>0</v>
      </c>
      <c r="Q58">
        <v>1</v>
      </c>
      <c r="R58">
        <v>3</v>
      </c>
      <c r="S58">
        <v>2</v>
      </c>
      <c r="T58">
        <v>1</v>
      </c>
      <c r="U58">
        <f>Table4[[#This Row],[Report]]*$P$322+Table4[[#This Row],[Journals]]*$Q$322+Table4[[#This Row],[Databases]]*$R$322+Table4[[#This Row],[Websites]]*$S$322+Table4[[#This Row],[Newspaper]]*$T$322</f>
        <v>111</v>
      </c>
      <c r="V58">
        <f>SUM(Table4[[#This Row],[Report]:[Websites]])</f>
        <v>6</v>
      </c>
      <c r="W58" t="str">
        <f>IF(Table4[[#This Row],[Insured Cost]]="",1,IF(Table4[[#This Row],[Reported cost]]="",2,""))</f>
        <v/>
      </c>
      <c r="Y58">
        <v>4000</v>
      </c>
      <c r="Z58">
        <v>20</v>
      </c>
      <c r="AA58">
        <v>10</v>
      </c>
      <c r="AD58">
        <v>5</v>
      </c>
      <c r="AE58" s="2">
        <v>13000000</v>
      </c>
      <c r="AF58" s="2">
        <v>20000000</v>
      </c>
      <c r="AG58" s="78"/>
      <c r="AS58" s="74"/>
      <c r="AT58" s="74"/>
      <c r="BT58">
        <v>4</v>
      </c>
      <c r="BU58">
        <v>1</v>
      </c>
      <c r="BW58">
        <v>5</v>
      </c>
      <c r="BY58" t="s">
        <v>317</v>
      </c>
      <c r="BZ58" t="str">
        <f>IFERROR(LEFT(Table4[[#This Row],[reference/s]],SEARCH(";",Table4[[#This Row],[reference/s]])-1),"")</f>
        <v>EM-Track</v>
      </c>
      <c r="CA58" t="str">
        <f>IFERROR(MID(Table4[[#This Row],[reference/s]],SEARCH(";",Table4[[#This Row],[reference/s]])+2,SEARCH(";",Table4[[#This Row],[reference/s]],SEARCH(";",Table4[[#This Row],[reference/s]])+1)-SEARCH(";",Table4[[#This Row],[reference/s]])-2),"")</f>
        <v>EM-DAT</v>
      </c>
      <c r="CB58">
        <f>IFERROR(SEARCH(";",Table4[[#This Row],[reference/s]]),"")</f>
        <v>9</v>
      </c>
      <c r="CC58" s="1">
        <f>IFERROR(SEARCH(";",Table4[[#This Row],[reference/s]],Table4[[#This Row],[Column2]]+1),"")</f>
        <v>17</v>
      </c>
      <c r="CD58" s="1">
        <f>IFERROR(SEARCH(";",Table4[[#This Row],[reference/s]],Table4[[#This Row],[Column3]]+1),"")</f>
        <v>22</v>
      </c>
      <c r="CE58" s="1">
        <f>IFERROR(SEARCH(";",Table4[[#This Row],[reference/s]],Table4[[#This Row],[Column4]]+1),"")</f>
        <v>52</v>
      </c>
      <c r="CF58" s="1">
        <f>IFERROR(SEARCH(";",Table4[[#This Row],[reference/s]],Table4[[#This Row],[Column5]]+1),"")</f>
        <v>65</v>
      </c>
      <c r="CG58" s="1">
        <f>IFERROR(SEARCH(";",Table4[[#This Row],[reference/s]],Table4[[#This Row],[Column6]]+1),"")</f>
        <v>118</v>
      </c>
      <c r="CH58" s="1">
        <f>IFERROR(SEARCH(";",Table4[[#This Row],[reference/s]],Table4[[#This Row],[Column7]]+1),"")</f>
        <v>178</v>
      </c>
      <c r="CI58" s="1" t="str">
        <f>IFERROR(SEARCH(";",Table4[[#This Row],[reference/s]],Table4[[#This Row],[Column8]]+1),"")</f>
        <v/>
      </c>
      <c r="CJ58" s="1" t="str">
        <f>IFERROR(SEARCH(";",Table4[[#This Row],[reference/s]],Table4[[#This Row],[Column9]]+1),"")</f>
        <v/>
      </c>
      <c r="CK58" s="1" t="str">
        <f>IFERROR(SEARCH(";",Table4[[#This Row],[reference/s]],Table4[[#This Row],[Column10]]+1),"")</f>
        <v/>
      </c>
      <c r="CL58" s="1" t="str">
        <f>IFERROR(SEARCH(";",Table4[[#This Row],[reference/s]],Table4[[#This Row],[Column11]]+1),"")</f>
        <v/>
      </c>
      <c r="CM58" s="1" t="str">
        <f>IFERROR(MID(Table4[[#This Row],[reference/s]],Table4[[#This Row],[Column3]]+2,Table4[[#This Row],[Column4]]-Table4[[#This Row],[Column3]]-2),"")</f>
        <v>ICA</v>
      </c>
      <c r="CN58" s="1" t="str">
        <f>IFERROR(MID(Table4[[#This Row],[reference/s]],Table4[[#This Row],[Column4]]+2,Table4[[#This Row],[Column5]]-Table4[[#This Row],[Column4]]-2),"")</f>
        <v>McCready and Hanstrum (1995)</v>
      </c>
      <c r="CO58" s="1" t="str">
        <f>IFERROR(MID(Table4[[#This Row],[reference/s]],Table4[[#This Row],[Column5]]+2,Table4[[#This Row],[Column6]]-Table4[[#This Row],[Column5]]-2),"")</f>
        <v>Peele, 1988</v>
      </c>
    </row>
    <row r="59" spans="1:93">
      <c r="B59" t="s">
        <v>1593</v>
      </c>
      <c r="C59" t="s">
        <v>606</v>
      </c>
      <c r="D59" t="s">
        <v>891</v>
      </c>
      <c r="E59" t="s">
        <v>893</v>
      </c>
      <c r="F59" s="4">
        <v>28853</v>
      </c>
      <c r="G59" s="4">
        <v>28858</v>
      </c>
      <c r="H59" t="s">
        <v>657</v>
      </c>
      <c r="I59" s="74">
        <v>1979</v>
      </c>
      <c r="J59" s="1" t="s">
        <v>1451</v>
      </c>
      <c r="K59" t="s">
        <v>892</v>
      </c>
      <c r="L59" t="s">
        <v>50</v>
      </c>
      <c r="M59" t="s">
        <v>50</v>
      </c>
      <c r="O59" s="11" t="s">
        <v>1450</v>
      </c>
      <c r="P59">
        <v>0</v>
      </c>
      <c r="Q59">
        <v>1</v>
      </c>
      <c r="R59">
        <v>0</v>
      </c>
      <c r="S59">
        <v>1</v>
      </c>
      <c r="T59">
        <v>0</v>
      </c>
      <c r="U59">
        <f>Table4[[#This Row],[Report]]*$P$322+Table4[[#This Row],[Journals]]*$Q$322+Table4[[#This Row],[Databases]]*$R$322+Table4[[#This Row],[Websites]]*$S$322+Table4[[#This Row],[Newspaper]]*$T$322</f>
        <v>40</v>
      </c>
      <c r="V59">
        <f>SUM(Table4[[#This Row],[Report]:[Websites]])</f>
        <v>2</v>
      </c>
      <c r="W59">
        <f>IF(Table4[[#This Row],[Insured Cost]]="",1,IF(Table4[[#This Row],[Reported cost]]="",2,""))</f>
        <v>1</v>
      </c>
      <c r="AD59">
        <v>2</v>
      </c>
      <c r="AE59"/>
      <c r="AF59" s="2">
        <v>10000000</v>
      </c>
      <c r="AG59" s="78"/>
      <c r="AS59" s="74"/>
      <c r="AT59" s="74"/>
      <c r="BZ59" t="str">
        <f>IFERROR(LEFT(Table4[[#This Row],[reference/s]],SEARCH(";",Table4[[#This Row],[reference/s]])-1),"")</f>
        <v>Oliver (1979)</v>
      </c>
      <c r="CA59" t="str">
        <f>IFERROR(MID(Table4[[#This Row],[reference/s]],SEARCH(";",Table4[[#This Row],[reference/s]])+2,SEARCH(";",Table4[[#This Row],[reference/s]],SEARCH(";",Table4[[#This Row],[reference/s]])+1)-SEARCH(";",Table4[[#This Row],[reference/s]])-2),"")</f>
        <v>http://www.bom.gov.au/cyclone/history/peter.shtml</v>
      </c>
      <c r="CB59">
        <f>IFERROR(SEARCH(";",Table4[[#This Row],[reference/s]]),"")</f>
        <v>14</v>
      </c>
      <c r="CC59" s="1">
        <f>IFERROR(SEARCH(";",Table4[[#This Row],[reference/s]],Table4[[#This Row],[Column2]]+1),"")</f>
        <v>65</v>
      </c>
      <c r="CD59" s="1" t="str">
        <f>IFERROR(SEARCH(";",Table4[[#This Row],[reference/s]],Table4[[#This Row],[Column3]]+1),"")</f>
        <v/>
      </c>
      <c r="CE59" s="1" t="str">
        <f>IFERROR(SEARCH(";",Table4[[#This Row],[reference/s]],Table4[[#This Row],[Column4]]+1),"")</f>
        <v/>
      </c>
      <c r="CF59" s="1" t="str">
        <f>IFERROR(SEARCH(";",Table4[[#This Row],[reference/s]],Table4[[#This Row],[Column5]]+1),"")</f>
        <v/>
      </c>
      <c r="CG59" s="1" t="str">
        <f>IFERROR(SEARCH(";",Table4[[#This Row],[reference/s]],Table4[[#This Row],[Column6]]+1),"")</f>
        <v/>
      </c>
      <c r="CH59" s="1" t="str">
        <f>IFERROR(SEARCH(";",Table4[[#This Row],[reference/s]],Table4[[#This Row],[Column7]]+1),"")</f>
        <v/>
      </c>
      <c r="CI59" s="1" t="str">
        <f>IFERROR(SEARCH(";",Table4[[#This Row],[reference/s]],Table4[[#This Row],[Column8]]+1),"")</f>
        <v/>
      </c>
      <c r="CJ59" s="1" t="str">
        <f>IFERROR(SEARCH(";",Table4[[#This Row],[reference/s]],Table4[[#This Row],[Column9]]+1),"")</f>
        <v/>
      </c>
      <c r="CK59" s="1" t="str">
        <f>IFERROR(SEARCH(";",Table4[[#This Row],[reference/s]],Table4[[#This Row],[Column10]]+1),"")</f>
        <v/>
      </c>
      <c r="CL59" s="1" t="str">
        <f>IFERROR(SEARCH(";",Table4[[#This Row],[reference/s]],Table4[[#This Row],[Column11]]+1),"")</f>
        <v/>
      </c>
      <c r="CM59" s="1" t="str">
        <f>IFERROR(MID(Table4[[#This Row],[reference/s]],Table4[[#This Row],[Column3]]+2,Table4[[#This Row],[Column4]]-Table4[[#This Row],[Column3]]-2),"")</f>
        <v/>
      </c>
      <c r="CN59" s="1" t="str">
        <f>IFERROR(MID(Table4[[#This Row],[reference/s]],Table4[[#This Row],[Column4]]+2,Table4[[#This Row],[Column5]]-Table4[[#This Row],[Column4]]-2),"")</f>
        <v/>
      </c>
      <c r="CO59" s="1" t="str">
        <f>IFERROR(MID(Table4[[#This Row],[reference/s]],Table4[[#This Row],[Column5]]+2,Table4[[#This Row],[Column6]]-Table4[[#This Row],[Column5]]-2),"")</f>
        <v/>
      </c>
    </row>
    <row r="60" spans="1:93">
      <c r="B60" t="s">
        <v>1585</v>
      </c>
      <c r="C60" t="s">
        <v>585</v>
      </c>
      <c r="F60" s="15">
        <v>28899</v>
      </c>
      <c r="G60" s="15">
        <v>28914</v>
      </c>
      <c r="H60" t="s">
        <v>661</v>
      </c>
      <c r="I60" s="74">
        <v>1979</v>
      </c>
      <c r="J60" s="1"/>
      <c r="K60" t="s">
        <v>1216</v>
      </c>
      <c r="L60" t="s">
        <v>1215</v>
      </c>
      <c r="M60" t="s">
        <v>37</v>
      </c>
      <c r="N60" t="s">
        <v>908</v>
      </c>
      <c r="O60" s="11" t="s">
        <v>1217</v>
      </c>
      <c r="P60">
        <v>0</v>
      </c>
      <c r="Q60">
        <v>0</v>
      </c>
      <c r="R60">
        <v>1</v>
      </c>
      <c r="S60">
        <v>2</v>
      </c>
      <c r="T60">
        <v>1</v>
      </c>
      <c r="U60">
        <f>Table4[[#This Row],[Report]]*$P$322+Table4[[#This Row],[Journals]]*$Q$322+Table4[[#This Row],[Databases]]*$R$322+Table4[[#This Row],[Websites]]*$S$322+Table4[[#This Row],[Newspaper]]*$T$322</f>
        <v>41</v>
      </c>
      <c r="V60">
        <f>SUM(Table4[[#This Row],[Report]:[Websites]])</f>
        <v>3</v>
      </c>
      <c r="W60" s="1">
        <f>IF(Table4[[#This Row],[Insured Cost]]="",1,IF(Table4[[#This Row],[Reported cost]]="",2,""))</f>
        <v>1</v>
      </c>
      <c r="AF60" s="13">
        <v>4090000</v>
      </c>
      <c r="AG60" s="78"/>
      <c r="AS60" s="74"/>
      <c r="AT60" s="74"/>
      <c r="BZ60" s="1" t="str">
        <f>IFERROR(LEFT(Table4[[#This Row],[reference/s]],SEARCH(";",Table4[[#This Row],[reference/s]])-1),"")</f>
        <v>EM-DAT</v>
      </c>
      <c r="CA60" s="1" t="str">
        <f>IFERROR(MID(Table4[[#This Row],[reference/s]],SEARCH(";",Table4[[#This Row],[reference/s]])+2,SEARCH(";",Table4[[#This Row],[reference/s]],SEARCH(";",Table4[[#This Row],[reference/s]])+1)-SEARCH(";",Table4[[#This Row],[reference/s]])-2),"")</f>
        <v>newspaper</v>
      </c>
      <c r="CB60" s="1">
        <f>IFERROR(SEARCH(";",Table4[[#This Row],[reference/s]]),"")</f>
        <v>7</v>
      </c>
      <c r="CC60" s="1">
        <f>IFERROR(SEARCH(";",Table4[[#This Row],[reference/s]],Table4[[#This Row],[Column2]]+1),"")</f>
        <v>18</v>
      </c>
      <c r="CD60" s="1">
        <f>IFERROR(SEARCH(";",Table4[[#This Row],[reference/s]],Table4[[#This Row],[Column3]]+1),"")</f>
        <v>61</v>
      </c>
      <c r="CE60" s="1" t="str">
        <f>IFERROR(SEARCH(";",Table4[[#This Row],[reference/s]],Table4[[#This Row],[Column4]]+1),"")</f>
        <v/>
      </c>
      <c r="CF60" s="1" t="str">
        <f>IFERROR(SEARCH(";",Table4[[#This Row],[reference/s]],Table4[[#This Row],[Column5]]+1),"")</f>
        <v/>
      </c>
      <c r="CG60" s="1" t="str">
        <f>IFERROR(SEARCH(";",Table4[[#This Row],[reference/s]],Table4[[#This Row],[Column6]]+1),"")</f>
        <v/>
      </c>
      <c r="CH60" s="1" t="str">
        <f>IFERROR(SEARCH(";",Table4[[#This Row],[reference/s]],Table4[[#This Row],[Column7]]+1),"")</f>
        <v/>
      </c>
      <c r="CI60" s="1" t="str">
        <f>IFERROR(SEARCH(";",Table4[[#This Row],[reference/s]],Table4[[#This Row],[Column8]]+1),"")</f>
        <v/>
      </c>
      <c r="CJ60" s="1" t="str">
        <f>IFERROR(SEARCH(";",Table4[[#This Row],[reference/s]],Table4[[#This Row],[Column9]]+1),"")</f>
        <v/>
      </c>
      <c r="CK60" s="1" t="str">
        <f>IFERROR(SEARCH(";",Table4[[#This Row],[reference/s]],Table4[[#This Row],[Column10]]+1),"")</f>
        <v/>
      </c>
      <c r="CL60" s="1" t="str">
        <f>IFERROR(SEARCH(";",Table4[[#This Row],[reference/s]],Table4[[#This Row],[Column11]]+1),"")</f>
        <v/>
      </c>
      <c r="CM60" s="1" t="str">
        <f>IFERROR(MID(Table4[[#This Row],[reference/s]],Table4[[#This Row],[Column3]]+2,Table4[[#This Row],[Column4]]-Table4[[#This Row],[Column3]]-2),"")</f>
        <v>http://www.firebreak.com.au/1979fire.html</v>
      </c>
      <c r="CN60" s="1" t="str">
        <f>IFERROR(MID(Table4[[#This Row],[reference/s]],Table4[[#This Row],[Column4]]+2,Table4[[#This Row],[Column5]]-Table4[[#This Row],[Column4]]-2),"")</f>
        <v/>
      </c>
      <c r="CO60" s="1" t="str">
        <f>IFERROR(MID(Table4[[#This Row],[reference/s]],Table4[[#This Row],[Column5]]+2,Table4[[#This Row],[Column6]]-Table4[[#This Row],[Column5]]-2),"")</f>
        <v/>
      </c>
    </row>
    <row r="61" spans="1:93" s="6" customFormat="1">
      <c r="A61"/>
      <c r="B61" t="s">
        <v>1582</v>
      </c>
      <c r="C61" t="s">
        <v>590</v>
      </c>
      <c r="D61" t="s">
        <v>590</v>
      </c>
      <c r="E61" t="s">
        <v>754</v>
      </c>
      <c r="F61" s="15">
        <v>29008</v>
      </c>
      <c r="G61" s="15">
        <v>29008</v>
      </c>
      <c r="H61" t="s">
        <v>666</v>
      </c>
      <c r="I61" s="74">
        <v>1979</v>
      </c>
      <c r="J61"/>
      <c r="K61" t="s">
        <v>591</v>
      </c>
      <c r="L61" t="s">
        <v>33</v>
      </c>
      <c r="M61" t="s">
        <v>33</v>
      </c>
      <c r="N61" t="s">
        <v>739</v>
      </c>
      <c r="O61" s="11" t="s">
        <v>1105</v>
      </c>
      <c r="P61">
        <v>0</v>
      </c>
      <c r="Q61">
        <v>0</v>
      </c>
      <c r="R61">
        <v>2</v>
      </c>
      <c r="S61">
        <v>2</v>
      </c>
      <c r="T61">
        <v>0</v>
      </c>
      <c r="U61">
        <f>Table4[[#This Row],[Report]]*$P$322+Table4[[#This Row],[Journals]]*$Q$322+Table4[[#This Row],[Databases]]*$R$322+Table4[[#This Row],[Websites]]*$S$322+Table4[[#This Row],[Newspaper]]*$T$322</f>
        <v>60</v>
      </c>
      <c r="V61">
        <f>SUM(Table4[[#This Row],[Report]:[Websites]])</f>
        <v>4</v>
      </c>
      <c r="W61" t="str">
        <f>IF(Table4[[#This Row],[Insured Cost]]="",1,IF(Table4[[#This Row],[Reported cost]]="",2,""))</f>
        <v/>
      </c>
      <c r="X61"/>
      <c r="Y61"/>
      <c r="Z61"/>
      <c r="AA61"/>
      <c r="AB61"/>
      <c r="AC61"/>
      <c r="AD61"/>
      <c r="AE61" s="2">
        <v>3800000</v>
      </c>
      <c r="AF61" s="2">
        <v>3500000</v>
      </c>
      <c r="AG61" s="78"/>
      <c r="AH61"/>
      <c r="AI61"/>
      <c r="AJ61"/>
      <c r="AK61"/>
      <c r="AL61"/>
      <c r="AM61"/>
      <c r="AN61"/>
      <c r="AO61"/>
      <c r="AP61"/>
      <c r="AQ61"/>
      <c r="AR61"/>
      <c r="AS61" s="74"/>
      <c r="AT61" s="74"/>
      <c r="AU61"/>
      <c r="AV61"/>
      <c r="AW61"/>
      <c r="AX61"/>
      <c r="AY61"/>
      <c r="AZ61"/>
      <c r="BA61"/>
      <c r="BB61"/>
      <c r="BC61"/>
      <c r="BD61"/>
      <c r="BE61"/>
      <c r="BF61"/>
      <c r="BG61"/>
      <c r="BH61"/>
      <c r="BI61"/>
      <c r="BJ61"/>
      <c r="BK61"/>
      <c r="BL61"/>
      <c r="BM61"/>
      <c r="BN61"/>
      <c r="BO61"/>
      <c r="BP61"/>
      <c r="BQ61"/>
      <c r="BR61"/>
      <c r="BS61"/>
      <c r="BT61"/>
      <c r="BU61"/>
      <c r="BV61"/>
      <c r="BW61"/>
      <c r="BX61"/>
      <c r="BY61"/>
      <c r="BZ61" t="str">
        <f>IFERROR(LEFT(Table4[[#This Row],[reference/s]],SEARCH(";",Table4[[#This Row],[reference/s]])-1),"")</f>
        <v>ICA</v>
      </c>
      <c r="CA61" t="str">
        <f>IFERROR(MID(Table4[[#This Row],[reference/s]],SEARCH(";",Table4[[#This Row],[reference/s]])+2,SEARCH(";",Table4[[#This Row],[reference/s]],SEARCH(";",Table4[[#This Row],[reference/s]])+1)-SEARCH(";",Table4[[#This Row],[reference/s]])-2),"")</f>
        <v>EM-DAT</v>
      </c>
      <c r="CB61">
        <f>IFERROR(SEARCH(";",Table4[[#This Row],[reference/s]]),"")</f>
        <v>4</v>
      </c>
      <c r="CC61" s="1">
        <f>IFERROR(SEARCH(";",Table4[[#This Row],[reference/s]],Table4[[#This Row],[Column2]]+1),"")</f>
        <v>12</v>
      </c>
      <c r="CD61" s="1">
        <f>IFERROR(SEARCH(";",Table4[[#This Row],[reference/s]],Table4[[#This Row],[Column3]]+1),"")</f>
        <v>111</v>
      </c>
      <c r="CE61" s="1" t="str">
        <f>IFERROR(SEARCH(";",Table4[[#This Row],[reference/s]],Table4[[#This Row],[Column4]]+1),"")</f>
        <v/>
      </c>
      <c r="CF61" s="1" t="str">
        <f>IFERROR(SEARCH(";",Table4[[#This Row],[reference/s]],Table4[[#This Row],[Column5]]+1),"")</f>
        <v/>
      </c>
      <c r="CG61" s="1" t="str">
        <f>IFERROR(SEARCH(";",Table4[[#This Row],[reference/s]],Table4[[#This Row],[Column6]]+1),"")</f>
        <v/>
      </c>
      <c r="CH61" s="1" t="str">
        <f>IFERROR(SEARCH(";",Table4[[#This Row],[reference/s]],Table4[[#This Row],[Column7]]+1),"")</f>
        <v/>
      </c>
      <c r="CI61" s="1" t="str">
        <f>IFERROR(SEARCH(";",Table4[[#This Row],[reference/s]],Table4[[#This Row],[Column8]]+1),"")</f>
        <v/>
      </c>
      <c r="CJ61" s="1" t="str">
        <f>IFERROR(SEARCH(";",Table4[[#This Row],[reference/s]],Table4[[#This Row],[Column9]]+1),"")</f>
        <v/>
      </c>
      <c r="CK61" s="1" t="str">
        <f>IFERROR(SEARCH(";",Table4[[#This Row],[reference/s]],Table4[[#This Row],[Column10]]+1),"")</f>
        <v/>
      </c>
      <c r="CL61" s="1" t="str">
        <f>IFERROR(SEARCH(";",Table4[[#This Row],[reference/s]],Table4[[#This Row],[Column11]]+1),"")</f>
        <v/>
      </c>
      <c r="CM61" s="1" t="str">
        <f>IFERROR(MID(Table4[[#This Row],[reference/s]],Table4[[#This Row],[Column3]]+2,Table4[[#This Row],[Column4]]-Table4[[#This Row],[Column3]]-2),"")</f>
        <v>http://www.seismicity.see.uwa.edu.au/welcome/seismicity_of_western_australia/wa_historical/cadoux</v>
      </c>
      <c r="CN61" s="1" t="str">
        <f>IFERROR(MID(Table4[[#This Row],[reference/s]],Table4[[#This Row],[Column4]]+2,Table4[[#This Row],[Column5]]-Table4[[#This Row],[Column4]]-2),"")</f>
        <v/>
      </c>
      <c r="CO61" s="1" t="str">
        <f>IFERROR(MID(Table4[[#This Row],[reference/s]],Table4[[#This Row],[Column5]]+2,Table4[[#This Row],[Column6]]-Table4[[#This Row],[Column5]]-2),"")</f>
        <v/>
      </c>
    </row>
    <row r="62" spans="1:93">
      <c r="A62">
        <v>460</v>
      </c>
      <c r="B62" t="s">
        <v>1592</v>
      </c>
      <c r="C62" t="s">
        <v>642</v>
      </c>
      <c r="D62" t="s">
        <v>318</v>
      </c>
      <c r="E62" t="s">
        <v>319</v>
      </c>
      <c r="F62" s="4">
        <v>29173</v>
      </c>
      <c r="G62" s="4">
        <v>29173</v>
      </c>
      <c r="H62" t="s">
        <v>659</v>
      </c>
      <c r="I62" s="74">
        <v>1979</v>
      </c>
      <c r="K62" t="s">
        <v>485</v>
      </c>
      <c r="L62" t="s">
        <v>51</v>
      </c>
      <c r="M62" t="s">
        <v>51</v>
      </c>
      <c r="N62" t="s">
        <v>739</v>
      </c>
      <c r="O62" s="11" t="s">
        <v>1106</v>
      </c>
      <c r="P62">
        <v>0</v>
      </c>
      <c r="Q62">
        <v>0</v>
      </c>
      <c r="R62">
        <v>3</v>
      </c>
      <c r="S62">
        <v>1</v>
      </c>
      <c r="T62">
        <v>0</v>
      </c>
      <c r="U62">
        <f>Table4[[#This Row],[Report]]*$P$322+Table4[[#This Row],[Journals]]*$Q$322+Table4[[#This Row],[Databases]]*$R$322+Table4[[#This Row],[Websites]]*$S$322+Table4[[#This Row],[Newspaper]]*$T$322</f>
        <v>70</v>
      </c>
      <c r="V62">
        <f>SUM(Table4[[#This Row],[Report]:[Websites]])</f>
        <v>4</v>
      </c>
      <c r="W62">
        <f>IF(Table4[[#This Row],[Insured Cost]]="",1,IF(Table4[[#This Row],[Reported cost]]="",2,""))</f>
        <v>2</v>
      </c>
      <c r="Y62">
        <v>5000</v>
      </c>
      <c r="Z62">
        <v>150</v>
      </c>
      <c r="AA62">
        <v>71</v>
      </c>
      <c r="AE62" s="2">
        <v>10000000</v>
      </c>
      <c r="AF62" s="2"/>
      <c r="AG62" s="78"/>
      <c r="AS62" s="74"/>
      <c r="AT62" s="74"/>
      <c r="BY62" t="s">
        <v>320</v>
      </c>
      <c r="BZ62" t="str">
        <f>IFERROR(LEFT(Table4[[#This Row],[reference/s]],SEARCH(";",Table4[[#This Row],[reference/s]])-1),"")</f>
        <v>EM-Track</v>
      </c>
      <c r="CA62" t="str">
        <f>IFERROR(MID(Table4[[#This Row],[reference/s]],SEARCH(";",Table4[[#This Row],[reference/s]])+2,SEARCH(";",Table4[[#This Row],[reference/s]],SEARCH(";",Table4[[#This Row],[reference/s]])+1)-SEARCH(";",Table4[[#This Row],[reference/s]])-2),"")</f>
        <v>ICA</v>
      </c>
      <c r="CB62">
        <f>IFERROR(SEARCH(";",Table4[[#This Row],[reference/s]]),"")</f>
        <v>9</v>
      </c>
      <c r="CC62" s="1">
        <f>IFERROR(SEARCH(";",Table4[[#This Row],[reference/s]],Table4[[#This Row],[Column2]]+1),"")</f>
        <v>14</v>
      </c>
      <c r="CD62" s="1">
        <f>IFERROR(SEARCH(";",Table4[[#This Row],[reference/s]],Table4[[#This Row],[Column3]]+1),"")</f>
        <v>22</v>
      </c>
      <c r="CE62" s="1" t="str">
        <f>IFERROR(SEARCH(";",Table4[[#This Row],[reference/s]],Table4[[#This Row],[Column4]]+1),"")</f>
        <v/>
      </c>
      <c r="CF62" s="1" t="str">
        <f>IFERROR(SEARCH(";",Table4[[#This Row],[reference/s]],Table4[[#This Row],[Column5]]+1),"")</f>
        <v/>
      </c>
      <c r="CG62" s="1" t="str">
        <f>IFERROR(SEARCH(";",Table4[[#This Row],[reference/s]],Table4[[#This Row],[Column6]]+1),"")</f>
        <v/>
      </c>
      <c r="CH62" s="1" t="str">
        <f>IFERROR(SEARCH(";",Table4[[#This Row],[reference/s]],Table4[[#This Row],[Column7]]+1),"")</f>
        <v/>
      </c>
      <c r="CI62" s="1" t="str">
        <f>IFERROR(SEARCH(";",Table4[[#This Row],[reference/s]],Table4[[#This Row],[Column8]]+1),"")</f>
        <v/>
      </c>
      <c r="CJ62" s="1" t="str">
        <f>IFERROR(SEARCH(";",Table4[[#This Row],[reference/s]],Table4[[#This Row],[Column9]]+1),"")</f>
        <v/>
      </c>
      <c r="CK62" s="1" t="str">
        <f>IFERROR(SEARCH(";",Table4[[#This Row],[reference/s]],Table4[[#This Row],[Column10]]+1),"")</f>
        <v/>
      </c>
      <c r="CL62" s="1" t="str">
        <f>IFERROR(SEARCH(";",Table4[[#This Row],[reference/s]],Table4[[#This Row],[Column11]]+1),"")</f>
        <v/>
      </c>
      <c r="CM62" s="1" t="str">
        <f>IFERROR(MID(Table4[[#This Row],[reference/s]],Table4[[#This Row],[Column3]]+2,Table4[[#This Row],[Column4]]-Table4[[#This Row],[Column3]]-2),"")</f>
        <v>EM-DAT</v>
      </c>
      <c r="CN62" s="1" t="str">
        <f>IFERROR(MID(Table4[[#This Row],[reference/s]],Table4[[#This Row],[Column4]]+2,Table4[[#This Row],[Column5]]-Table4[[#This Row],[Column4]]-2),"")</f>
        <v/>
      </c>
      <c r="CO62" s="1" t="str">
        <f>IFERROR(MID(Table4[[#This Row],[reference/s]],Table4[[#This Row],[Column5]]+2,Table4[[#This Row],[Column6]]-Table4[[#This Row],[Column5]]-2),"")</f>
        <v/>
      </c>
    </row>
    <row r="63" spans="1:93">
      <c r="B63" t="s">
        <v>1593</v>
      </c>
      <c r="C63" t="s">
        <v>475</v>
      </c>
      <c r="D63" t="s">
        <v>616</v>
      </c>
      <c r="E63" t="s">
        <v>834</v>
      </c>
      <c r="F63" s="4">
        <v>28899</v>
      </c>
      <c r="G63" s="4">
        <v>28920</v>
      </c>
      <c r="H63" t="s">
        <v>658</v>
      </c>
      <c r="I63" s="74">
        <v>1979</v>
      </c>
      <c r="J63" t="s">
        <v>1454</v>
      </c>
      <c r="K63" t="s">
        <v>558</v>
      </c>
      <c r="L63" t="s">
        <v>50</v>
      </c>
      <c r="M63" t="s">
        <v>50</v>
      </c>
      <c r="N63" t="s">
        <v>739</v>
      </c>
      <c r="O63" s="11" t="s">
        <v>1445</v>
      </c>
      <c r="P63">
        <v>1</v>
      </c>
      <c r="Q63">
        <v>1</v>
      </c>
      <c r="R63">
        <v>0</v>
      </c>
      <c r="S63">
        <v>2</v>
      </c>
      <c r="T63">
        <v>1</v>
      </c>
      <c r="U63">
        <f>Table4[[#This Row],[Report]]*$P$322+Table4[[#This Row],[Journals]]*$Q$322+Table4[[#This Row],[Databases]]*$R$322+Table4[[#This Row],[Websites]]*$S$322+Table4[[#This Row],[Newspaper]]*$T$322</f>
        <v>91</v>
      </c>
      <c r="V63">
        <f>SUM(Table4[[#This Row],[Report]:[Websites]])</f>
        <v>4</v>
      </c>
      <c r="W63">
        <f>IF(Table4[[#This Row],[Insured Cost]]="",1,IF(Table4[[#This Row],[Reported cost]]="",2,""))</f>
        <v>1</v>
      </c>
      <c r="AF63" s="2">
        <v>2500000</v>
      </c>
      <c r="AG63" s="78"/>
      <c r="AN63" t="s">
        <v>1452</v>
      </c>
      <c r="AS63" s="74">
        <v>30</v>
      </c>
      <c r="AT63" s="74">
        <v>26</v>
      </c>
      <c r="AU63" t="s">
        <v>1453</v>
      </c>
      <c r="BZ63" t="str">
        <f>IFERROR(LEFT(Table4[[#This Row],[reference/s]],SEARCH(";",Table4[[#This Row],[reference/s]])-1),"")</f>
        <v>wiki</v>
      </c>
      <c r="CA63" t="str">
        <f>IFERROR(MID(Table4[[#This Row],[reference/s]],SEARCH(";",Table4[[#This Row],[reference/s]])+2,SEARCH(";",Table4[[#This Row],[reference/s]],SEARCH(";",Table4[[#This Row],[reference/s]])+1)-SEARCH(";",Table4[[#This Row],[reference/s]])-2),"")</f>
        <v>Oliver &amp; Walker (1979)</v>
      </c>
      <c r="CB63">
        <f>IFERROR(SEARCH(";",Table4[[#This Row],[reference/s]]),"")</f>
        <v>5</v>
      </c>
      <c r="CC63" s="1">
        <f>IFERROR(SEARCH(";",Table4[[#This Row],[reference/s]],Table4[[#This Row],[Column2]]+1),"")</f>
        <v>29</v>
      </c>
      <c r="CD63" s="1">
        <f>IFERROR(SEARCH(";",Table4[[#This Row],[reference/s]],Table4[[#This Row],[Column3]]+1),"")</f>
        <v>82</v>
      </c>
      <c r="CE63" s="1">
        <f>IFERROR(SEARCH(";",Table4[[#This Row],[reference/s]],Table4[[#This Row],[Column4]]+1),"")</f>
        <v>98</v>
      </c>
      <c r="CF63" s="1">
        <f>IFERROR(SEARCH(";",Table4[[#This Row],[reference/s]],Table4[[#This Row],[Column5]]+1),"")</f>
        <v>125</v>
      </c>
      <c r="CG63" s="1" t="str">
        <f>IFERROR(SEARCH(";",Table4[[#This Row],[reference/s]],Table4[[#This Row],[Column6]]+1),"")</f>
        <v/>
      </c>
      <c r="CH63" s="1" t="str">
        <f>IFERROR(SEARCH(";",Table4[[#This Row],[reference/s]],Table4[[#This Row],[Column7]]+1),"")</f>
        <v/>
      </c>
      <c r="CI63" s="1" t="str">
        <f>IFERROR(SEARCH(";",Table4[[#This Row],[reference/s]],Table4[[#This Row],[Column8]]+1),"")</f>
        <v/>
      </c>
      <c r="CJ63" s="1" t="str">
        <f>IFERROR(SEARCH(";",Table4[[#This Row],[reference/s]],Table4[[#This Row],[Column9]]+1),"")</f>
        <v/>
      </c>
      <c r="CK63" s="1" t="str">
        <f>IFERROR(SEARCH(";",Table4[[#This Row],[reference/s]],Table4[[#This Row],[Column10]]+1),"")</f>
        <v/>
      </c>
      <c r="CL63" s="1" t="str">
        <f>IFERROR(SEARCH(";",Table4[[#This Row],[reference/s]],Table4[[#This Row],[Column11]]+1),"")</f>
        <v/>
      </c>
      <c r="CM63" s="1" t="str">
        <f>IFERROR(MID(Table4[[#This Row],[reference/s]],Table4[[#This Row],[Column3]]+2,Table4[[#This Row],[Column4]]-Table4[[#This Row],[Column3]]-2),"")</f>
        <v>http://www.bom.gov.au/cyclone/history/kerry79.shtml</v>
      </c>
      <c r="CN63" s="1" t="str">
        <f>IFERROR(MID(Table4[[#This Row],[reference/s]],Table4[[#This Row],[Column4]]+2,Table4[[#This Row],[Column5]]-Table4[[#This Row],[Column4]]-2),"")</f>
        <v>PDF - newsaper</v>
      </c>
      <c r="CO63" s="1" t="str">
        <f>IFERROR(MID(Table4[[#This Row],[reference/s]],Table4[[#This Row],[Column5]]+2,Table4[[#This Row],[Column6]]-Table4[[#This Row],[Column5]]-2),"")</f>
        <v>Sheets and Holland (1981)</v>
      </c>
    </row>
    <row r="64" spans="1:93">
      <c r="A64" s="6">
        <v>271</v>
      </c>
      <c r="B64" s="6" t="s">
        <v>1582</v>
      </c>
      <c r="C64" t="s">
        <v>475</v>
      </c>
      <c r="D64" s="6" t="s">
        <v>195</v>
      </c>
      <c r="E64" s="6" t="s">
        <v>196</v>
      </c>
      <c r="F64" s="29">
        <v>28915</v>
      </c>
      <c r="G64" s="29">
        <v>28915</v>
      </c>
      <c r="H64" s="6" t="s">
        <v>658</v>
      </c>
      <c r="I64" s="75">
        <v>1979</v>
      </c>
      <c r="J64" s="6" t="s">
        <v>1449</v>
      </c>
      <c r="K64" s="6" t="s">
        <v>894</v>
      </c>
      <c r="L64" s="6" t="s">
        <v>33</v>
      </c>
      <c r="M64" s="6" t="s">
        <v>33</v>
      </c>
      <c r="N64" s="6" t="s">
        <v>739</v>
      </c>
      <c r="O64" s="58" t="s">
        <v>1104</v>
      </c>
      <c r="P64" s="6">
        <v>0</v>
      </c>
      <c r="Q64" s="6">
        <v>1</v>
      </c>
      <c r="R64" s="6">
        <v>3</v>
      </c>
      <c r="S64" s="6">
        <v>1</v>
      </c>
      <c r="T64" s="6">
        <v>0</v>
      </c>
      <c r="U64" s="6">
        <f>Table4[[#This Row],[Report]]*$P$322+Table4[[#This Row],[Journals]]*$Q$322+Table4[[#This Row],[Databases]]*$R$322+Table4[[#This Row],[Websites]]*$S$322+Table4[[#This Row],[Newspaper]]*$T$322</f>
        <v>100</v>
      </c>
      <c r="V64" s="6">
        <f>SUM(Table4[[#This Row],[Report]:[Websites]])</f>
        <v>5</v>
      </c>
      <c r="W64" s="6" t="str">
        <f>IF(Table4[[#This Row],[Insured Cost]]="",1,IF(Table4[[#This Row],[Reported cost]]="",2,""))</f>
        <v/>
      </c>
      <c r="X64" s="6"/>
      <c r="Y64" s="6">
        <v>2000</v>
      </c>
      <c r="Z64" s="6">
        <v>10</v>
      </c>
      <c r="AA64" s="6">
        <v>5</v>
      </c>
      <c r="AB64" s="6"/>
      <c r="AC64" s="6"/>
      <c r="AD64" s="6">
        <v>15</v>
      </c>
      <c r="AE64" s="30">
        <v>19000000</v>
      </c>
      <c r="AF64" s="30">
        <v>41000000</v>
      </c>
      <c r="AG64" s="79"/>
      <c r="AH64" s="6"/>
      <c r="AI64" s="6"/>
      <c r="AJ64" s="6"/>
      <c r="AK64" s="6"/>
      <c r="AL64" s="6"/>
      <c r="AM64" s="6"/>
      <c r="AN64" s="6" t="s">
        <v>1448</v>
      </c>
      <c r="AO64" s="6"/>
      <c r="AP64" s="6"/>
      <c r="AQ64" s="6"/>
      <c r="AR64" s="6"/>
      <c r="AS64" s="75">
        <v>600</v>
      </c>
      <c r="AT64" s="75"/>
      <c r="AU64" s="6"/>
      <c r="AV64" s="6"/>
      <c r="AW64" s="6"/>
      <c r="AX64" s="6"/>
      <c r="AY64" s="6"/>
      <c r="AZ64" s="6"/>
      <c r="BA64" s="6" t="s">
        <v>1447</v>
      </c>
      <c r="BB64" s="6"/>
      <c r="BC64" s="6"/>
      <c r="BD64" s="6"/>
      <c r="BE64" s="6"/>
      <c r="BF64" s="6"/>
      <c r="BG64" s="6"/>
      <c r="BH64" s="6"/>
      <c r="BI64" s="6"/>
      <c r="BJ64" s="6"/>
      <c r="BK64" s="6"/>
      <c r="BL64" s="6"/>
      <c r="BM64" s="6"/>
      <c r="BN64" s="6"/>
      <c r="BO64" s="6"/>
      <c r="BP64" s="6"/>
      <c r="BQ64" s="6"/>
      <c r="BR64" s="6"/>
      <c r="BS64" s="6"/>
      <c r="BT64" s="6"/>
      <c r="BU64" s="6"/>
      <c r="BV64" s="6"/>
      <c r="BW64" s="6"/>
      <c r="BX64" s="6"/>
      <c r="BY64" s="6" t="s">
        <v>197</v>
      </c>
      <c r="BZ64" s="6" t="str">
        <f>IFERROR(LEFT(Table4[[#This Row],[reference/s]],SEARCH(";",Table4[[#This Row],[reference/s]])-1),"")</f>
        <v>EM-Track</v>
      </c>
      <c r="CA64" s="6" t="str">
        <f>IFERROR(MID(Table4[[#This Row],[reference/s]],SEARCH(";",Table4[[#This Row],[reference/s]])+2,SEARCH(";",Table4[[#This Row],[reference/s]],SEARCH(";",Table4[[#This Row],[reference/s]])+1)-SEARCH(";",Table4[[#This Row],[reference/s]])-2),"")</f>
        <v>ICA</v>
      </c>
      <c r="CB64" s="6">
        <f>IFERROR(SEARCH(";",Table4[[#This Row],[reference/s]]),"")</f>
        <v>9</v>
      </c>
      <c r="CC64" s="33">
        <f>IFERROR(SEARCH(";",Table4[[#This Row],[reference/s]],Table4[[#This Row],[Column2]]+1),"")</f>
        <v>14</v>
      </c>
      <c r="CD64" s="33">
        <f>IFERROR(SEARCH(";",Table4[[#This Row],[reference/s]],Table4[[#This Row],[Column3]]+1),"")</f>
        <v>22</v>
      </c>
      <c r="CE64" s="33">
        <f>IFERROR(SEARCH(";",Table4[[#This Row],[reference/s]],Table4[[#This Row],[Column4]]+1),"")</f>
        <v>28</v>
      </c>
      <c r="CF64" s="33" t="str">
        <f>IFERROR(SEARCH(";",Table4[[#This Row],[reference/s]],Table4[[#This Row],[Column5]]+1),"")</f>
        <v/>
      </c>
      <c r="CG64" s="33" t="str">
        <f>IFERROR(SEARCH(";",Table4[[#This Row],[reference/s]],Table4[[#This Row],[Column6]]+1),"")</f>
        <v/>
      </c>
      <c r="CH64" s="33" t="str">
        <f>IFERROR(SEARCH(";",Table4[[#This Row],[reference/s]],Table4[[#This Row],[Column7]]+1),"")</f>
        <v/>
      </c>
      <c r="CI64" s="33" t="str">
        <f>IFERROR(SEARCH(";",Table4[[#This Row],[reference/s]],Table4[[#This Row],[Column8]]+1),"")</f>
        <v/>
      </c>
      <c r="CJ64" s="33" t="str">
        <f>IFERROR(SEARCH(";",Table4[[#This Row],[reference/s]],Table4[[#This Row],[Column9]]+1),"")</f>
        <v/>
      </c>
      <c r="CK64" s="33" t="str">
        <f>IFERROR(SEARCH(";",Table4[[#This Row],[reference/s]],Table4[[#This Row],[Column10]]+1),"")</f>
        <v/>
      </c>
      <c r="CL64" s="33" t="str">
        <f>IFERROR(SEARCH(";",Table4[[#This Row],[reference/s]],Table4[[#This Row],[Column11]]+1),"")</f>
        <v/>
      </c>
      <c r="CM64" s="33" t="str">
        <f>IFERROR(MID(Table4[[#This Row],[reference/s]],Table4[[#This Row],[Column3]]+2,Table4[[#This Row],[Column4]]-Table4[[#This Row],[Column3]]-2),"")</f>
        <v>EM-DAT</v>
      </c>
      <c r="CN64" s="33" t="str">
        <f>IFERROR(MID(Table4[[#This Row],[reference/s]],Table4[[#This Row],[Column4]]+2,Table4[[#This Row],[Column5]]-Table4[[#This Row],[Column4]]-2),"")</f>
        <v>wiki</v>
      </c>
      <c r="CO64" s="33" t="str">
        <f>IFERROR(MID(Table4[[#This Row],[reference/s]],Table4[[#This Row],[Column5]]+2,Table4[[#This Row],[Column6]]-Table4[[#This Row],[Column5]]-2),"")</f>
        <v/>
      </c>
    </row>
    <row r="65" spans="1:93">
      <c r="B65" t="s">
        <v>1593</v>
      </c>
      <c r="C65" t="s">
        <v>642</v>
      </c>
      <c r="F65" s="4">
        <v>29584</v>
      </c>
      <c r="G65" s="4">
        <v>29584</v>
      </c>
      <c r="H65" t="s">
        <v>660</v>
      </c>
      <c r="I65" s="74">
        <v>1980</v>
      </c>
      <c r="J65" s="1"/>
      <c r="K65" t="s">
        <v>848</v>
      </c>
      <c r="L65" t="s">
        <v>37</v>
      </c>
      <c r="M65" t="s">
        <v>37</v>
      </c>
      <c r="O65" s="11" t="s">
        <v>847</v>
      </c>
      <c r="P65">
        <v>0</v>
      </c>
      <c r="Q65">
        <v>1</v>
      </c>
      <c r="R65">
        <v>0</v>
      </c>
      <c r="S65">
        <v>0</v>
      </c>
      <c r="T65">
        <v>1</v>
      </c>
      <c r="U65">
        <f>Table4[[#This Row],[Report]]*$P$322+Table4[[#This Row],[Journals]]*$Q$322+Table4[[#This Row],[Databases]]*$R$322+Table4[[#This Row],[Websites]]*$S$322+Table4[[#This Row],[Newspaper]]*$T$322</f>
        <v>31</v>
      </c>
      <c r="V65">
        <f>SUM(Table4[[#This Row],[Report]:[Websites]])</f>
        <v>1</v>
      </c>
      <c r="W65">
        <f>IF(Table4[[#This Row],[Insured Cost]]="",1,IF(Table4[[#This Row],[Reported cost]]="",2,""))</f>
        <v>1</v>
      </c>
      <c r="AF65" s="2">
        <v>50000000</v>
      </c>
      <c r="AG65" s="78"/>
      <c r="AS65" s="74"/>
      <c r="AT65" s="74"/>
      <c r="BZ65" t="str">
        <f>IFERROR(LEFT(Table4[[#This Row],[reference/s]],SEARCH(";",Table4[[#This Row],[reference/s]])-1),"")</f>
        <v>PDF - newspaper</v>
      </c>
      <c r="CA65" t="str">
        <f>IFERROR(MID(Table4[[#This Row],[reference/s]],SEARCH(";",Table4[[#This Row],[reference/s]])+2,SEARCH(";",Table4[[#This Row],[reference/s]],SEARCH(";",Table4[[#This Row],[reference/s]])+1)-SEARCH(";",Table4[[#This Row],[reference/s]])-2),"")</f>
        <v/>
      </c>
      <c r="CB65">
        <f>IFERROR(SEARCH(";",Table4[[#This Row],[reference/s]]),"")</f>
        <v>16</v>
      </c>
      <c r="CC65" s="1" t="str">
        <f>IFERROR(SEARCH(";",Table4[[#This Row],[reference/s]],Table4[[#This Row],[Column2]]+1),"")</f>
        <v/>
      </c>
      <c r="CD65" s="1" t="str">
        <f>IFERROR(SEARCH(";",Table4[[#This Row],[reference/s]],Table4[[#This Row],[Column3]]+1),"")</f>
        <v/>
      </c>
      <c r="CE65" s="1" t="str">
        <f>IFERROR(SEARCH(";",Table4[[#This Row],[reference/s]],Table4[[#This Row],[Column4]]+1),"")</f>
        <v/>
      </c>
      <c r="CF65" s="1" t="str">
        <f>IFERROR(SEARCH(";",Table4[[#This Row],[reference/s]],Table4[[#This Row],[Column5]]+1),"")</f>
        <v/>
      </c>
      <c r="CG65" s="1" t="str">
        <f>IFERROR(SEARCH(";",Table4[[#This Row],[reference/s]],Table4[[#This Row],[Column6]]+1),"")</f>
        <v/>
      </c>
      <c r="CH65" s="1" t="str">
        <f>IFERROR(SEARCH(";",Table4[[#This Row],[reference/s]],Table4[[#This Row],[Column7]]+1),"")</f>
        <v/>
      </c>
      <c r="CI65" s="1" t="str">
        <f>IFERROR(SEARCH(";",Table4[[#This Row],[reference/s]],Table4[[#This Row],[Column8]]+1),"")</f>
        <v/>
      </c>
      <c r="CJ65" s="1" t="str">
        <f>IFERROR(SEARCH(";",Table4[[#This Row],[reference/s]],Table4[[#This Row],[Column9]]+1),"")</f>
        <v/>
      </c>
      <c r="CK65" s="1" t="str">
        <f>IFERROR(SEARCH(";",Table4[[#This Row],[reference/s]],Table4[[#This Row],[Column10]]+1),"")</f>
        <v/>
      </c>
      <c r="CL65" s="1" t="str">
        <f>IFERROR(SEARCH(";",Table4[[#This Row],[reference/s]],Table4[[#This Row],[Column11]]+1),"")</f>
        <v/>
      </c>
      <c r="CM65" s="1" t="str">
        <f>IFERROR(MID(Table4[[#This Row],[reference/s]],Table4[[#This Row],[Column3]]+2,Table4[[#This Row],[Column4]]-Table4[[#This Row],[Column3]]-2),"")</f>
        <v/>
      </c>
      <c r="CN65" s="1" t="str">
        <f>IFERROR(MID(Table4[[#This Row],[reference/s]],Table4[[#This Row],[Column4]]+2,Table4[[#This Row],[Column5]]-Table4[[#This Row],[Column4]]-2),"")</f>
        <v/>
      </c>
      <c r="CO65" s="1" t="str">
        <f>IFERROR(MID(Table4[[#This Row],[reference/s]],Table4[[#This Row],[Column5]]+2,Table4[[#This Row],[Column6]]-Table4[[#This Row],[Column5]]-2),"")</f>
        <v/>
      </c>
    </row>
    <row r="66" spans="1:93" s="62" customFormat="1">
      <c r="B66" s="62" t="s">
        <v>1585</v>
      </c>
      <c r="C66" s="62" t="s">
        <v>585</v>
      </c>
      <c r="D66" s="62" t="s">
        <v>820</v>
      </c>
      <c r="E66" s="62" t="s">
        <v>821</v>
      </c>
      <c r="F66" s="63">
        <v>29528</v>
      </c>
      <c r="G66" s="63">
        <v>29528</v>
      </c>
      <c r="H66" s="62" t="s">
        <v>659</v>
      </c>
      <c r="I66" s="77">
        <v>1980</v>
      </c>
      <c r="J66" s="66"/>
      <c r="K66" s="62" t="s">
        <v>488</v>
      </c>
      <c r="L66" s="62" t="s">
        <v>37</v>
      </c>
      <c r="M66" s="62" t="s">
        <v>37</v>
      </c>
      <c r="O66" s="64" t="s">
        <v>895</v>
      </c>
      <c r="P66" s="62">
        <v>1</v>
      </c>
      <c r="Q66" s="62">
        <v>0</v>
      </c>
      <c r="R66" s="62">
        <v>0</v>
      </c>
      <c r="S66" s="62">
        <v>1</v>
      </c>
      <c r="T66" s="62">
        <v>0</v>
      </c>
      <c r="U66" s="62">
        <f>Table4[[#This Row],[Report]]*$P$322+Table4[[#This Row],[Journals]]*$Q$322+Table4[[#This Row],[Databases]]*$R$322+Table4[[#This Row],[Websites]]*$S$322+Table4[[#This Row],[Newspaper]]*$T$322</f>
        <v>50</v>
      </c>
      <c r="V66" s="62">
        <f>SUM(Table4[[#This Row],[Report]:[Websites]])</f>
        <v>2</v>
      </c>
      <c r="W66" s="62">
        <f>IF(Table4[[#This Row],[Insured Cost]]="",1,IF(Table4[[#This Row],[Reported cost]]="",2,""))</f>
        <v>1</v>
      </c>
      <c r="AD66" s="62">
        <v>5</v>
      </c>
      <c r="AF66" s="69"/>
      <c r="AG66" s="81"/>
      <c r="AS66" s="77"/>
      <c r="AT66" s="77"/>
      <c r="BZ66" s="62" t="str">
        <f>IFERROR(LEFT(Table4[[#This Row],[reference/s]],SEARCH(";",Table4[[#This Row],[reference/s]])-1),"")</f>
        <v>bushfire history</v>
      </c>
      <c r="CA66" s="62" t="str">
        <f>IFERROR(MID(Table4[[#This Row],[reference/s]],SEARCH(";",Table4[[#This Row],[reference/s]])+2,SEARCH(";",Table4[[#This Row],[reference/s]],SEARCH(";",Table4[[#This Row],[reference/s]])+1)-SEARCH(";",Table4[[#This Row],[reference/s]])-2),"")</f>
        <v/>
      </c>
      <c r="CB66" s="62">
        <f>IFERROR(SEARCH(";",Table4[[#This Row],[reference/s]]),"")</f>
        <v>17</v>
      </c>
      <c r="CC66" s="66" t="str">
        <f>IFERROR(SEARCH(";",Table4[[#This Row],[reference/s]],Table4[[#This Row],[Column2]]+1),"")</f>
        <v/>
      </c>
      <c r="CD66" s="66" t="str">
        <f>IFERROR(SEARCH(";",Table4[[#This Row],[reference/s]],Table4[[#This Row],[Column3]]+1),"")</f>
        <v/>
      </c>
      <c r="CE66" s="66" t="str">
        <f>IFERROR(SEARCH(";",Table4[[#This Row],[reference/s]],Table4[[#This Row],[Column4]]+1),"")</f>
        <v/>
      </c>
      <c r="CF66" s="66" t="str">
        <f>IFERROR(SEARCH(";",Table4[[#This Row],[reference/s]],Table4[[#This Row],[Column5]]+1),"")</f>
        <v/>
      </c>
      <c r="CG66" s="66" t="str">
        <f>IFERROR(SEARCH(";",Table4[[#This Row],[reference/s]],Table4[[#This Row],[Column6]]+1),"")</f>
        <v/>
      </c>
      <c r="CH66" s="66" t="str">
        <f>IFERROR(SEARCH(";",Table4[[#This Row],[reference/s]],Table4[[#This Row],[Column7]]+1),"")</f>
        <v/>
      </c>
      <c r="CI66" s="66" t="str">
        <f>IFERROR(SEARCH(";",Table4[[#This Row],[reference/s]],Table4[[#This Row],[Column8]]+1),"")</f>
        <v/>
      </c>
      <c r="CJ66" s="66" t="str">
        <f>IFERROR(SEARCH(";",Table4[[#This Row],[reference/s]],Table4[[#This Row],[Column9]]+1),"")</f>
        <v/>
      </c>
      <c r="CK66" s="66" t="str">
        <f>IFERROR(SEARCH(";",Table4[[#This Row],[reference/s]],Table4[[#This Row],[Column10]]+1),"")</f>
        <v/>
      </c>
      <c r="CL66" s="66" t="str">
        <f>IFERROR(SEARCH(";",Table4[[#This Row],[reference/s]],Table4[[#This Row],[Column11]]+1),"")</f>
        <v/>
      </c>
      <c r="CM66" s="66" t="str">
        <f>IFERROR(MID(Table4[[#This Row],[reference/s]],Table4[[#This Row],[Column3]]+2,Table4[[#This Row],[Column4]]-Table4[[#This Row],[Column3]]-2),"")</f>
        <v/>
      </c>
      <c r="CN66" s="66" t="str">
        <f>IFERROR(MID(Table4[[#This Row],[reference/s]],Table4[[#This Row],[Column4]]+2,Table4[[#This Row],[Column5]]-Table4[[#This Row],[Column4]]-2),"")</f>
        <v/>
      </c>
      <c r="CO66" s="66" t="str">
        <f>IFERROR(MID(Table4[[#This Row],[reference/s]],Table4[[#This Row],[Column5]]+2,Table4[[#This Row],[Column6]]-Table4[[#This Row],[Column5]]-2),"")</f>
        <v/>
      </c>
    </row>
    <row r="67" spans="1:93">
      <c r="A67">
        <v>592</v>
      </c>
      <c r="B67" t="s">
        <v>1582</v>
      </c>
      <c r="C67" t="s">
        <v>585</v>
      </c>
      <c r="D67" t="s">
        <v>426</v>
      </c>
      <c r="E67" t="s">
        <v>427</v>
      </c>
      <c r="F67" s="4">
        <v>29271</v>
      </c>
      <c r="G67" s="4">
        <v>29271</v>
      </c>
      <c r="H67" t="s">
        <v>661</v>
      </c>
      <c r="I67" s="74">
        <v>1980</v>
      </c>
      <c r="K67" t="s">
        <v>487</v>
      </c>
      <c r="L67" t="s">
        <v>51</v>
      </c>
      <c r="M67" t="s">
        <v>51</v>
      </c>
      <c r="N67" t="s">
        <v>739</v>
      </c>
      <c r="O67" s="11" t="s">
        <v>1110</v>
      </c>
      <c r="P67">
        <v>0</v>
      </c>
      <c r="Q67">
        <v>0</v>
      </c>
      <c r="R67">
        <v>3</v>
      </c>
      <c r="S67">
        <v>1</v>
      </c>
      <c r="T67">
        <v>0</v>
      </c>
      <c r="U67">
        <f>Table4[[#This Row],[Report]]*$P$322+Table4[[#This Row],[Journals]]*$Q$322+Table4[[#This Row],[Databases]]*$R$322+Table4[[#This Row],[Websites]]*$S$322+Table4[[#This Row],[Newspaper]]*$T$322</f>
        <v>70</v>
      </c>
      <c r="V67">
        <f>SUM(Table4[[#This Row],[Report]:[Websites]])</f>
        <v>4</v>
      </c>
      <c r="W67" t="str">
        <f>IF(Table4[[#This Row],[Insured Cost]]="",1,IF(Table4[[#This Row],[Reported cost]]="",2,""))</f>
        <v/>
      </c>
      <c r="Y67">
        <v>500</v>
      </c>
      <c r="Z67">
        <v>150</v>
      </c>
      <c r="AA67">
        <v>40</v>
      </c>
      <c r="AE67" s="2">
        <v>13000000</v>
      </c>
      <c r="AF67" s="2">
        <v>34000000</v>
      </c>
      <c r="AG67" s="78"/>
      <c r="AS67" s="74"/>
      <c r="AT67" s="74"/>
      <c r="BE67">
        <v>51</v>
      </c>
      <c r="BG67">
        <v>1</v>
      </c>
      <c r="BQ67">
        <v>75</v>
      </c>
      <c r="BY67" t="s">
        <v>428</v>
      </c>
      <c r="BZ67" t="str">
        <f>IFERROR(LEFT(Table4[[#This Row],[reference/s]],SEARCH(";",Table4[[#This Row],[reference/s]])-1),"")</f>
        <v>wiki</v>
      </c>
      <c r="CA67" t="str">
        <f>IFERROR(MID(Table4[[#This Row],[reference/s]],SEARCH(";",Table4[[#This Row],[reference/s]])+2,SEARCH(";",Table4[[#This Row],[reference/s]],SEARCH(";",Table4[[#This Row],[reference/s]])+1)-SEARCH(";",Table4[[#This Row],[reference/s]])-2),"")</f>
        <v>EM-Track</v>
      </c>
      <c r="CB67">
        <f>IFERROR(SEARCH(";",Table4[[#This Row],[reference/s]]),"")</f>
        <v>5</v>
      </c>
      <c r="CC67" s="1">
        <f>IFERROR(SEARCH(";",Table4[[#This Row],[reference/s]],Table4[[#This Row],[Column2]]+1),"")</f>
        <v>15</v>
      </c>
      <c r="CD67" s="1">
        <f>IFERROR(SEARCH(";",Table4[[#This Row],[reference/s]],Table4[[#This Row],[Column3]]+1),"")</f>
        <v>20</v>
      </c>
      <c r="CE67" s="1" t="str">
        <f>IFERROR(SEARCH(";",Table4[[#This Row],[reference/s]],Table4[[#This Row],[Column4]]+1),"")</f>
        <v/>
      </c>
      <c r="CF67" s="1" t="str">
        <f>IFERROR(SEARCH(";",Table4[[#This Row],[reference/s]],Table4[[#This Row],[Column5]]+1),"")</f>
        <v/>
      </c>
      <c r="CG67" s="1" t="str">
        <f>IFERROR(SEARCH(";",Table4[[#This Row],[reference/s]],Table4[[#This Row],[Column6]]+1),"")</f>
        <v/>
      </c>
      <c r="CH67" s="1" t="str">
        <f>IFERROR(SEARCH(";",Table4[[#This Row],[reference/s]],Table4[[#This Row],[Column7]]+1),"")</f>
        <v/>
      </c>
      <c r="CI67" s="1" t="str">
        <f>IFERROR(SEARCH(";",Table4[[#This Row],[reference/s]],Table4[[#This Row],[Column8]]+1),"")</f>
        <v/>
      </c>
      <c r="CJ67" s="1" t="str">
        <f>IFERROR(SEARCH(";",Table4[[#This Row],[reference/s]],Table4[[#This Row],[Column9]]+1),"")</f>
        <v/>
      </c>
      <c r="CK67" s="1" t="str">
        <f>IFERROR(SEARCH(";",Table4[[#This Row],[reference/s]],Table4[[#This Row],[Column10]]+1),"")</f>
        <v/>
      </c>
      <c r="CL67" s="1" t="str">
        <f>IFERROR(SEARCH(";",Table4[[#This Row],[reference/s]],Table4[[#This Row],[Column11]]+1),"")</f>
        <v/>
      </c>
      <c r="CM67" s="1" t="str">
        <f>IFERROR(MID(Table4[[#This Row],[reference/s]],Table4[[#This Row],[Column3]]+2,Table4[[#This Row],[Column4]]-Table4[[#This Row],[Column3]]-2),"")</f>
        <v>ICA</v>
      </c>
      <c r="CN67" s="1" t="str">
        <f>IFERROR(MID(Table4[[#This Row],[reference/s]],Table4[[#This Row],[Column4]]+2,Table4[[#This Row],[Column5]]-Table4[[#This Row],[Column4]]-2),"")</f>
        <v/>
      </c>
      <c r="CO67" s="1" t="str">
        <f>IFERROR(MID(Table4[[#This Row],[reference/s]],Table4[[#This Row],[Column5]]+2,Table4[[#This Row],[Column6]]-Table4[[#This Row],[Column5]]-2),"")</f>
        <v/>
      </c>
    </row>
    <row r="68" spans="1:93">
      <c r="B68" t="s">
        <v>1582</v>
      </c>
      <c r="C68" t="s">
        <v>475</v>
      </c>
      <c r="D68" t="s">
        <v>707</v>
      </c>
      <c r="E68" t="s">
        <v>708</v>
      </c>
      <c r="F68" s="15">
        <v>29266</v>
      </c>
      <c r="G68" s="15">
        <v>29269</v>
      </c>
      <c r="H68" t="s">
        <v>661</v>
      </c>
      <c r="I68" s="74">
        <v>1980</v>
      </c>
      <c r="K68" t="s">
        <v>594</v>
      </c>
      <c r="L68" t="s">
        <v>33</v>
      </c>
      <c r="M68" t="s">
        <v>33</v>
      </c>
      <c r="N68" t="s">
        <v>739</v>
      </c>
      <c r="O68" s="11" t="s">
        <v>784</v>
      </c>
      <c r="P68">
        <v>1</v>
      </c>
      <c r="Q68">
        <v>0</v>
      </c>
      <c r="R68">
        <v>1</v>
      </c>
      <c r="S68">
        <v>1</v>
      </c>
      <c r="T68">
        <v>0</v>
      </c>
      <c r="U68">
        <f>Table4[[#This Row],[Report]]*$P$322+Table4[[#This Row],[Journals]]*$Q$322+Table4[[#This Row],[Databases]]*$R$322+Table4[[#This Row],[Websites]]*$S$322+Table4[[#This Row],[Newspaper]]*$T$322</f>
        <v>70</v>
      </c>
      <c r="V68">
        <f>SUM(Table4[[#This Row],[Report]:[Websites]])</f>
        <v>3</v>
      </c>
      <c r="W68" t="str">
        <f>IF(Table4[[#This Row],[Insured Cost]]="",1,IF(Table4[[#This Row],[Reported cost]]="",2,""))</f>
        <v/>
      </c>
      <c r="AE68" s="2">
        <v>4605000</v>
      </c>
      <c r="AF68" s="2">
        <v>5500000</v>
      </c>
      <c r="AG68" s="78"/>
      <c r="AS68" s="74"/>
      <c r="AT68" s="74"/>
      <c r="BZ68" t="str">
        <f>IFERROR(LEFT(Table4[[#This Row],[reference/s]],SEARCH(";",Table4[[#This Row],[reference/s]])-1),"")</f>
        <v>BOM</v>
      </c>
      <c r="CA68" t="str">
        <f>IFERROR(MID(Table4[[#This Row],[reference/s]],SEARCH(";",Table4[[#This Row],[reference/s]])+2,SEARCH(";",Table4[[#This Row],[reference/s]],SEARCH(";",Table4[[#This Row],[reference/s]])+1)-SEARCH(";",Table4[[#This Row],[reference/s]])-2),"")</f>
        <v>em-dat</v>
      </c>
      <c r="CB68">
        <f>IFERROR(SEARCH(";",Table4[[#This Row],[reference/s]]),"")</f>
        <v>4</v>
      </c>
      <c r="CC68" s="1">
        <f>IFERROR(SEARCH(";",Table4[[#This Row],[reference/s]],Table4[[#This Row],[Column2]]+1),"")</f>
        <v>12</v>
      </c>
      <c r="CD68" s="1" t="str">
        <f>IFERROR(SEARCH(";",Table4[[#This Row],[reference/s]],Table4[[#This Row],[Column3]]+1),"")</f>
        <v/>
      </c>
      <c r="CE68" s="1" t="str">
        <f>IFERROR(SEARCH(";",Table4[[#This Row],[reference/s]],Table4[[#This Row],[Column4]]+1),"")</f>
        <v/>
      </c>
      <c r="CF68" s="1" t="str">
        <f>IFERROR(SEARCH(";",Table4[[#This Row],[reference/s]],Table4[[#This Row],[Column5]]+1),"")</f>
        <v/>
      </c>
      <c r="CG68" s="1" t="str">
        <f>IFERROR(SEARCH(";",Table4[[#This Row],[reference/s]],Table4[[#This Row],[Column6]]+1),"")</f>
        <v/>
      </c>
      <c r="CH68" s="1" t="str">
        <f>IFERROR(SEARCH(";",Table4[[#This Row],[reference/s]],Table4[[#This Row],[Column7]]+1),"")</f>
        <v/>
      </c>
      <c r="CI68" s="1" t="str">
        <f>IFERROR(SEARCH(";",Table4[[#This Row],[reference/s]],Table4[[#This Row],[Column8]]+1),"")</f>
        <v/>
      </c>
      <c r="CJ68" s="1" t="str">
        <f>IFERROR(SEARCH(";",Table4[[#This Row],[reference/s]],Table4[[#This Row],[Column9]]+1),"")</f>
        <v/>
      </c>
      <c r="CK68" s="1" t="str">
        <f>IFERROR(SEARCH(";",Table4[[#This Row],[reference/s]],Table4[[#This Row],[Column10]]+1),"")</f>
        <v/>
      </c>
      <c r="CL68" s="1" t="str">
        <f>IFERROR(SEARCH(";",Table4[[#This Row],[reference/s]],Table4[[#This Row],[Column11]]+1),"")</f>
        <v/>
      </c>
      <c r="CM68" s="1" t="str">
        <f>IFERROR(MID(Table4[[#This Row],[reference/s]],Table4[[#This Row],[Column3]]+2,Table4[[#This Row],[Column4]]-Table4[[#This Row],[Column3]]-2),"")</f>
        <v/>
      </c>
      <c r="CN68" s="1" t="str">
        <f>IFERROR(MID(Table4[[#This Row],[reference/s]],Table4[[#This Row],[Column4]]+2,Table4[[#This Row],[Column5]]-Table4[[#This Row],[Column4]]-2),"")</f>
        <v/>
      </c>
      <c r="CO68" s="1" t="str">
        <f>IFERROR(MID(Table4[[#This Row],[reference/s]],Table4[[#This Row],[Column5]]+2,Table4[[#This Row],[Column6]]-Table4[[#This Row],[Column5]]-2),"")</f>
        <v/>
      </c>
    </row>
    <row r="69" spans="1:93">
      <c r="A69">
        <v>471</v>
      </c>
      <c r="B69" t="s">
        <v>1581</v>
      </c>
      <c r="C69" t="s">
        <v>642</v>
      </c>
      <c r="D69" t="s">
        <v>324</v>
      </c>
      <c r="E69" t="s">
        <v>711</v>
      </c>
      <c r="F69" s="15">
        <v>29571</v>
      </c>
      <c r="G69" s="15">
        <v>29571</v>
      </c>
      <c r="H69" t="s">
        <v>660</v>
      </c>
      <c r="I69" s="74">
        <v>1980</v>
      </c>
      <c r="K69" t="s">
        <v>489</v>
      </c>
      <c r="L69" t="s">
        <v>50</v>
      </c>
      <c r="M69" t="s">
        <v>50</v>
      </c>
      <c r="N69" t="s">
        <v>739</v>
      </c>
      <c r="O69" s="11" t="s">
        <v>1111</v>
      </c>
      <c r="P69">
        <v>0</v>
      </c>
      <c r="Q69">
        <v>0</v>
      </c>
      <c r="R69">
        <v>3</v>
      </c>
      <c r="S69">
        <v>1</v>
      </c>
      <c r="T69">
        <v>3</v>
      </c>
      <c r="U69">
        <f>Table4[[#This Row],[Report]]*$P$322+Table4[[#This Row],[Journals]]*$Q$322+Table4[[#This Row],[Databases]]*$R$322+Table4[[#This Row],[Websites]]*$S$322+Table4[[#This Row],[Newspaper]]*$T$322</f>
        <v>73</v>
      </c>
      <c r="V69">
        <f>SUM(Table4[[#This Row],[Report]:[Websites]])</f>
        <v>4</v>
      </c>
      <c r="W69">
        <f>IF(Table4[[#This Row],[Insured Cost]]="",1,IF(Table4[[#This Row],[Reported cost]]="",2,""))</f>
        <v>2</v>
      </c>
      <c r="Y69">
        <v>25000</v>
      </c>
      <c r="Z69">
        <v>500</v>
      </c>
      <c r="AA69">
        <v>10</v>
      </c>
      <c r="AE69" s="2">
        <v>15000000</v>
      </c>
      <c r="AF69" s="2"/>
      <c r="AG69" s="78"/>
      <c r="AS69" s="74"/>
      <c r="AT69" s="74"/>
      <c r="BD69">
        <v>5000</v>
      </c>
      <c r="BJ69">
        <v>15</v>
      </c>
      <c r="BK69">
        <v>25</v>
      </c>
      <c r="BY69" t="s">
        <v>325</v>
      </c>
      <c r="BZ69" t="str">
        <f>IFERROR(LEFT(Table4[[#This Row],[reference/s]],SEARCH(";",Table4[[#This Row],[reference/s]])-1),"")</f>
        <v>ICA</v>
      </c>
      <c r="CA69" t="str">
        <f>IFERROR(MID(Table4[[#This Row],[reference/s]],SEARCH(";",Table4[[#This Row],[reference/s]])+2,SEARCH(";",Table4[[#This Row],[reference/s]],SEARCH(";",Table4[[#This Row],[reference/s]])+1)-SEARCH(";",Table4[[#This Row],[reference/s]])-2),"")</f>
        <v>wiki</v>
      </c>
      <c r="CB69">
        <f>IFERROR(SEARCH(";",Table4[[#This Row],[reference/s]]),"")</f>
        <v>4</v>
      </c>
      <c r="CC69" s="1">
        <f>IFERROR(SEARCH(";",Table4[[#This Row],[reference/s]],Table4[[#This Row],[Column2]]+1),"")</f>
        <v>10</v>
      </c>
      <c r="CD69" s="1">
        <f>IFERROR(SEARCH(";",Table4[[#This Row],[reference/s]],Table4[[#This Row],[Column3]]+1),"")</f>
        <v>18</v>
      </c>
      <c r="CE69" s="1">
        <f>IFERROR(SEARCH(";",Table4[[#This Row],[reference/s]],Table4[[#This Row],[Column4]]+1),"")</f>
        <v>28</v>
      </c>
      <c r="CF69" s="1" t="str">
        <f>IFERROR(SEARCH(";",Table4[[#This Row],[reference/s]],Table4[[#This Row],[Column5]]+1),"")</f>
        <v/>
      </c>
      <c r="CG69" s="1" t="str">
        <f>IFERROR(SEARCH(";",Table4[[#This Row],[reference/s]],Table4[[#This Row],[Column6]]+1),"")</f>
        <v/>
      </c>
      <c r="CH69" s="1" t="str">
        <f>IFERROR(SEARCH(";",Table4[[#This Row],[reference/s]],Table4[[#This Row],[Column7]]+1),"")</f>
        <v/>
      </c>
      <c r="CI69" s="1" t="str">
        <f>IFERROR(SEARCH(";",Table4[[#This Row],[reference/s]],Table4[[#This Row],[Column8]]+1),"")</f>
        <v/>
      </c>
      <c r="CJ69" s="1" t="str">
        <f>IFERROR(SEARCH(";",Table4[[#This Row],[reference/s]],Table4[[#This Row],[Column9]]+1),"")</f>
        <v/>
      </c>
      <c r="CK69" s="1" t="str">
        <f>IFERROR(SEARCH(";",Table4[[#This Row],[reference/s]],Table4[[#This Row],[Column10]]+1),"")</f>
        <v/>
      </c>
      <c r="CL69" s="1" t="str">
        <f>IFERROR(SEARCH(";",Table4[[#This Row],[reference/s]],Table4[[#This Row],[Column11]]+1),"")</f>
        <v/>
      </c>
      <c r="CM69" s="1" t="str">
        <f>IFERROR(MID(Table4[[#This Row],[reference/s]],Table4[[#This Row],[Column3]]+2,Table4[[#This Row],[Column4]]-Table4[[#This Row],[Column3]]-2),"")</f>
        <v>EM-DAT</v>
      </c>
      <c r="CN69" s="1" t="str">
        <f>IFERROR(MID(Table4[[#This Row],[reference/s]],Table4[[#This Row],[Column4]]+2,Table4[[#This Row],[Column5]]-Table4[[#This Row],[Column4]]-2),"")</f>
        <v>EM-Track</v>
      </c>
      <c r="CO69" s="1" t="str">
        <f>IFERROR(MID(Table4[[#This Row],[reference/s]],Table4[[#This Row],[Column5]]+2,Table4[[#This Row],[Column6]]-Table4[[#This Row],[Column5]]-2),"")</f>
        <v/>
      </c>
    </row>
    <row r="70" spans="1:93">
      <c r="B70" t="s">
        <v>1582</v>
      </c>
      <c r="C70" t="s">
        <v>475</v>
      </c>
      <c r="D70" t="s">
        <v>592</v>
      </c>
      <c r="E70" t="s">
        <v>709</v>
      </c>
      <c r="F70" s="4">
        <v>29225</v>
      </c>
      <c r="G70" s="4">
        <v>29231</v>
      </c>
      <c r="H70" t="s">
        <v>657</v>
      </c>
      <c r="I70" s="74">
        <v>1980</v>
      </c>
      <c r="K70" t="s">
        <v>593</v>
      </c>
      <c r="L70" t="s">
        <v>33</v>
      </c>
      <c r="M70" t="s">
        <v>33</v>
      </c>
      <c r="N70" t="s">
        <v>739</v>
      </c>
      <c r="O70" s="11" t="s">
        <v>1108</v>
      </c>
      <c r="P70">
        <v>1</v>
      </c>
      <c r="Q70">
        <v>0</v>
      </c>
      <c r="R70">
        <v>3</v>
      </c>
      <c r="S70">
        <v>0</v>
      </c>
      <c r="T70">
        <v>0</v>
      </c>
      <c r="U70">
        <f>Table4[[#This Row],[Report]]*$P$322+Table4[[#This Row],[Journals]]*$Q$322+Table4[[#This Row],[Databases]]*$R$322+Table4[[#This Row],[Websites]]*$S$322+Table4[[#This Row],[Newspaper]]*$T$322</f>
        <v>100</v>
      </c>
      <c r="V70">
        <f>SUM(Table4[[#This Row],[Report]:[Websites]])</f>
        <v>4</v>
      </c>
      <c r="W70" t="str">
        <f>IF(Table4[[#This Row],[Insured Cost]]="",1,IF(Table4[[#This Row],[Reported cost]]="",2,""))</f>
        <v/>
      </c>
      <c r="AA70">
        <v>5</v>
      </c>
      <c r="AE70" s="2">
        <v>2700000</v>
      </c>
      <c r="AF70" s="2">
        <v>3500000</v>
      </c>
      <c r="AG70" s="78"/>
      <c r="AS70" s="74"/>
      <c r="AT70" s="74"/>
      <c r="BZ70" t="str">
        <f>IFERROR(LEFT(Table4[[#This Row],[reference/s]],SEARCH(";",Table4[[#This Row],[reference/s]])-1),"")</f>
        <v>PDF</v>
      </c>
      <c r="CA70" t="str">
        <f>IFERROR(MID(Table4[[#This Row],[reference/s]],SEARCH(";",Table4[[#This Row],[reference/s]])+2,SEARCH(";",Table4[[#This Row],[reference/s]],SEARCH(";",Table4[[#This Row],[reference/s]])+1)-SEARCH(";",Table4[[#This Row],[reference/s]])-2),"")</f>
        <v>ICA</v>
      </c>
      <c r="CB70">
        <f>IFERROR(SEARCH(";",Table4[[#This Row],[reference/s]]),"")</f>
        <v>4</v>
      </c>
      <c r="CC70" s="1">
        <f>IFERROR(SEARCH(";",Table4[[#This Row],[reference/s]],Table4[[#This Row],[Column2]]+1),"")</f>
        <v>9</v>
      </c>
      <c r="CD70" s="1">
        <f>IFERROR(SEARCH(";",Table4[[#This Row],[reference/s]],Table4[[#This Row],[Column3]]+1),"")</f>
        <v>17</v>
      </c>
      <c r="CE70" s="1" t="str">
        <f>IFERROR(SEARCH(";",Table4[[#This Row],[reference/s]],Table4[[#This Row],[Column4]]+1),"")</f>
        <v/>
      </c>
      <c r="CF70" s="1" t="str">
        <f>IFERROR(SEARCH(";",Table4[[#This Row],[reference/s]],Table4[[#This Row],[Column5]]+1),"")</f>
        <v/>
      </c>
      <c r="CG70" s="1" t="str">
        <f>IFERROR(SEARCH(";",Table4[[#This Row],[reference/s]],Table4[[#This Row],[Column6]]+1),"")</f>
        <v/>
      </c>
      <c r="CH70" s="1" t="str">
        <f>IFERROR(SEARCH(";",Table4[[#This Row],[reference/s]],Table4[[#This Row],[Column7]]+1),"")</f>
        <v/>
      </c>
      <c r="CI70" s="1" t="str">
        <f>IFERROR(SEARCH(";",Table4[[#This Row],[reference/s]],Table4[[#This Row],[Column8]]+1),"")</f>
        <v/>
      </c>
      <c r="CJ70" s="1" t="str">
        <f>IFERROR(SEARCH(";",Table4[[#This Row],[reference/s]],Table4[[#This Row],[Column9]]+1),"")</f>
        <v/>
      </c>
      <c r="CK70" s="1" t="str">
        <f>IFERROR(SEARCH(";",Table4[[#This Row],[reference/s]],Table4[[#This Row],[Column10]]+1),"")</f>
        <v/>
      </c>
      <c r="CL70" s="1" t="str">
        <f>IFERROR(SEARCH(";",Table4[[#This Row],[reference/s]],Table4[[#This Row],[Column11]]+1),"")</f>
        <v/>
      </c>
      <c r="CM70" s="1" t="str">
        <f>IFERROR(MID(Table4[[#This Row],[reference/s]],Table4[[#This Row],[Column3]]+2,Table4[[#This Row],[Column4]]-Table4[[#This Row],[Column3]]-2),"")</f>
        <v>EM-DAT</v>
      </c>
      <c r="CN70" s="1" t="str">
        <f>IFERROR(MID(Table4[[#This Row],[reference/s]],Table4[[#This Row],[Column4]]+2,Table4[[#This Row],[Column5]]-Table4[[#This Row],[Column4]]-2),"")</f>
        <v/>
      </c>
      <c r="CO70" s="1" t="str">
        <f>IFERROR(MID(Table4[[#This Row],[reference/s]],Table4[[#This Row],[Column5]]+2,Table4[[#This Row],[Column6]]-Table4[[#This Row],[Column5]]-2),"")</f>
        <v/>
      </c>
    </row>
    <row r="71" spans="1:93">
      <c r="A71">
        <v>336</v>
      </c>
      <c r="B71" t="s">
        <v>1582</v>
      </c>
      <c r="C71" t="s">
        <v>585</v>
      </c>
      <c r="D71" t="s">
        <v>228</v>
      </c>
      <c r="E71" t="s">
        <v>229</v>
      </c>
      <c r="F71" s="4">
        <v>29190</v>
      </c>
      <c r="G71" s="4">
        <v>29252</v>
      </c>
      <c r="H71" t="s">
        <v>661</v>
      </c>
      <c r="I71" s="74">
        <v>1980</v>
      </c>
      <c r="K71" t="s">
        <v>486</v>
      </c>
      <c r="L71" t="s">
        <v>907</v>
      </c>
      <c r="M71" t="s">
        <v>37</v>
      </c>
      <c r="N71" t="s">
        <v>908</v>
      </c>
      <c r="O71" s="11" t="s">
        <v>1107</v>
      </c>
      <c r="P71">
        <v>1</v>
      </c>
      <c r="Q71">
        <v>0</v>
      </c>
      <c r="R71">
        <v>3</v>
      </c>
      <c r="S71">
        <v>0</v>
      </c>
      <c r="T71">
        <v>3</v>
      </c>
      <c r="U71">
        <f>Table4[[#This Row],[Report]]*$P$322+Table4[[#This Row],[Journals]]*$Q$322+Table4[[#This Row],[Databases]]*$R$322+Table4[[#This Row],[Websites]]*$S$322+Table4[[#This Row],[Newspaper]]*$T$322</f>
        <v>103</v>
      </c>
      <c r="V71">
        <f>SUM(Table4[[#This Row],[Report]:[Websites]])</f>
        <v>4</v>
      </c>
      <c r="W71" t="str">
        <f>IF(Table4[[#This Row],[Insured Cost]]="",1,IF(Table4[[#This Row],[Reported cost]]="",2,""))</f>
        <v/>
      </c>
      <c r="X71">
        <v>372</v>
      </c>
      <c r="Y71">
        <v>5000</v>
      </c>
      <c r="AA71">
        <v>10</v>
      </c>
      <c r="AD71">
        <v>5</v>
      </c>
      <c r="AE71" s="8">
        <v>5500000</v>
      </c>
      <c r="AF71" s="2">
        <v>4090000</v>
      </c>
      <c r="AG71" s="78"/>
      <c r="AS71" s="74"/>
      <c r="AT71" s="74"/>
      <c r="BD71">
        <v>20</v>
      </c>
      <c r="BE71">
        <v>28</v>
      </c>
      <c r="BY71" t="s">
        <v>230</v>
      </c>
      <c r="BZ71" t="str">
        <f>IFERROR(LEFT(Table4[[#This Row],[reference/s]],SEARCH(";",Table4[[#This Row],[reference/s]])-1),"")</f>
        <v>ICA</v>
      </c>
      <c r="CA71" t="str">
        <f>IFERROR(MID(Table4[[#This Row],[reference/s]],SEARCH(";",Table4[[#This Row],[reference/s]])+2,SEARCH(";",Table4[[#This Row],[reference/s]],SEARCH(";",Table4[[#This Row],[reference/s]])+1)-SEARCH(";",Table4[[#This Row],[reference/s]])-2),"")</f>
        <v>EM-DAT</v>
      </c>
      <c r="CB71">
        <f>IFERROR(SEARCH(";",Table4[[#This Row],[reference/s]]),"")</f>
        <v>4</v>
      </c>
      <c r="CC71" s="1">
        <f>IFERROR(SEARCH(";",Table4[[#This Row],[reference/s]],Table4[[#This Row],[Column2]]+1),"")</f>
        <v>12</v>
      </c>
      <c r="CD71" s="1">
        <f>IFERROR(SEARCH(";",Table4[[#This Row],[reference/s]],Table4[[#This Row],[Column3]]+1),"")</f>
        <v>22</v>
      </c>
      <c r="CE71" s="1">
        <f>IFERROR(SEARCH(";",Table4[[#This Row],[reference/s]],Table4[[#This Row],[Column4]]+1),"")</f>
        <v>39</v>
      </c>
      <c r="CF71" s="1" t="str">
        <f>IFERROR(SEARCH(";",Table4[[#This Row],[reference/s]],Table4[[#This Row],[Column5]]+1),"")</f>
        <v/>
      </c>
      <c r="CG71" s="1" t="str">
        <f>IFERROR(SEARCH(";",Table4[[#This Row],[reference/s]],Table4[[#This Row],[Column6]]+1),"")</f>
        <v/>
      </c>
      <c r="CH71" s="1" t="str">
        <f>IFERROR(SEARCH(";",Table4[[#This Row],[reference/s]],Table4[[#This Row],[Column7]]+1),"")</f>
        <v/>
      </c>
      <c r="CI71" s="1" t="str">
        <f>IFERROR(SEARCH(";",Table4[[#This Row],[reference/s]],Table4[[#This Row],[Column8]]+1),"")</f>
        <v/>
      </c>
      <c r="CJ71" s="1" t="str">
        <f>IFERROR(SEARCH(";",Table4[[#This Row],[reference/s]],Table4[[#This Row],[Column9]]+1),"")</f>
        <v/>
      </c>
      <c r="CK71" s="1" t="str">
        <f>IFERROR(SEARCH(";",Table4[[#This Row],[reference/s]],Table4[[#This Row],[Column10]]+1),"")</f>
        <v/>
      </c>
      <c r="CL71" s="1" t="str">
        <f>IFERROR(SEARCH(";",Table4[[#This Row],[reference/s]],Table4[[#This Row],[Column11]]+1),"")</f>
        <v/>
      </c>
      <c r="CM71" s="1" t="str">
        <f>IFERROR(MID(Table4[[#This Row],[reference/s]],Table4[[#This Row],[Column3]]+2,Table4[[#This Row],[Column4]]-Table4[[#This Row],[Column3]]-2),"")</f>
        <v>EM-Track</v>
      </c>
      <c r="CN71" s="1" t="str">
        <f>IFERROR(MID(Table4[[#This Row],[reference/s]],Table4[[#This Row],[Column4]]+2,Table4[[#This Row],[Column5]]-Table4[[#This Row],[Column4]]-2),"")</f>
        <v>PDF - newspaper</v>
      </c>
      <c r="CO71" s="1" t="str">
        <f>IFERROR(MID(Table4[[#This Row],[reference/s]],Table4[[#This Row],[Column5]]+2,Table4[[#This Row],[Column6]]-Table4[[#This Row],[Column5]]-2),"")</f>
        <v/>
      </c>
    </row>
    <row r="72" spans="1:93">
      <c r="B72" t="s">
        <v>1582</v>
      </c>
      <c r="C72" t="s">
        <v>475</v>
      </c>
      <c r="D72" t="s">
        <v>595</v>
      </c>
      <c r="E72" t="s">
        <v>710</v>
      </c>
      <c r="F72" s="4">
        <v>29248</v>
      </c>
      <c r="G72" s="4">
        <v>29256</v>
      </c>
      <c r="H72" t="s">
        <v>661</v>
      </c>
      <c r="I72" s="74">
        <v>1980</v>
      </c>
      <c r="K72" t="s">
        <v>594</v>
      </c>
      <c r="L72" t="s">
        <v>33</v>
      </c>
      <c r="M72" t="s">
        <v>33</v>
      </c>
      <c r="N72" t="s">
        <v>739</v>
      </c>
      <c r="O72" s="11" t="s">
        <v>1109</v>
      </c>
      <c r="P72">
        <v>2</v>
      </c>
      <c r="Q72">
        <v>0</v>
      </c>
      <c r="R72">
        <v>2</v>
      </c>
      <c r="S72">
        <v>0</v>
      </c>
      <c r="T72">
        <v>0</v>
      </c>
      <c r="U72">
        <f>Table4[[#This Row],[Report]]*$P$322+Table4[[#This Row],[Journals]]*$Q$322+Table4[[#This Row],[Databases]]*$R$322+Table4[[#This Row],[Websites]]*$S$322+Table4[[#This Row],[Newspaper]]*$T$322</f>
        <v>120</v>
      </c>
      <c r="V72">
        <f>SUM(Table4[[#This Row],[Report]:[Websites]])</f>
        <v>4</v>
      </c>
      <c r="W72" t="str">
        <f>IF(Table4[[#This Row],[Insured Cost]]="",1,IF(Table4[[#This Row],[Reported cost]]="",2,""))</f>
        <v/>
      </c>
      <c r="AA72">
        <v>7</v>
      </c>
      <c r="AD72">
        <v>2</v>
      </c>
      <c r="AE72" s="2">
        <v>2500000</v>
      </c>
      <c r="AF72" s="2">
        <v>11000000</v>
      </c>
      <c r="AG72" s="78"/>
      <c r="AS72" s="74"/>
      <c r="AT72" s="74"/>
      <c r="BO72">
        <v>1</v>
      </c>
      <c r="BZ72" t="str">
        <f>IFERROR(LEFT(Table4[[#This Row],[reference/s]],SEARCH(";",Table4[[#This Row],[reference/s]])-1),"")</f>
        <v>BOM</v>
      </c>
      <c r="CA72" t="str">
        <f>IFERROR(MID(Table4[[#This Row],[reference/s]],SEARCH(";",Table4[[#This Row],[reference/s]])+2,SEARCH(";",Table4[[#This Row],[reference/s]],SEARCH(";",Table4[[#This Row],[reference/s]])+1)-SEARCH(";",Table4[[#This Row],[reference/s]])-2),"")</f>
        <v>ICA</v>
      </c>
      <c r="CB72">
        <f>IFERROR(SEARCH(";",Table4[[#This Row],[reference/s]]),"")</f>
        <v>4</v>
      </c>
      <c r="CC72" s="1">
        <f>IFERROR(SEARCH(";",Table4[[#This Row],[reference/s]],Table4[[#This Row],[Column2]]+1),"")</f>
        <v>9</v>
      </c>
      <c r="CD72" s="1">
        <f>IFERROR(SEARCH(";",Table4[[#This Row],[reference/s]],Table4[[#This Row],[Column3]]+1),"")</f>
        <v>17</v>
      </c>
      <c r="CE72" s="1" t="str">
        <f>IFERROR(SEARCH(";",Table4[[#This Row],[reference/s]],Table4[[#This Row],[Column4]]+1),"")</f>
        <v/>
      </c>
      <c r="CF72" s="1" t="str">
        <f>IFERROR(SEARCH(";",Table4[[#This Row],[reference/s]],Table4[[#This Row],[Column5]]+1),"")</f>
        <v/>
      </c>
      <c r="CG72" s="1" t="str">
        <f>IFERROR(SEARCH(";",Table4[[#This Row],[reference/s]],Table4[[#This Row],[Column6]]+1),"")</f>
        <v/>
      </c>
      <c r="CH72" s="1" t="str">
        <f>IFERROR(SEARCH(";",Table4[[#This Row],[reference/s]],Table4[[#This Row],[Column7]]+1),"")</f>
        <v/>
      </c>
      <c r="CI72" s="1" t="str">
        <f>IFERROR(SEARCH(";",Table4[[#This Row],[reference/s]],Table4[[#This Row],[Column8]]+1),"")</f>
        <v/>
      </c>
      <c r="CJ72" s="1" t="str">
        <f>IFERROR(SEARCH(";",Table4[[#This Row],[reference/s]],Table4[[#This Row],[Column9]]+1),"")</f>
        <v/>
      </c>
      <c r="CK72" s="1" t="str">
        <f>IFERROR(SEARCH(";",Table4[[#This Row],[reference/s]],Table4[[#This Row],[Column10]]+1),"")</f>
        <v/>
      </c>
      <c r="CL72" s="1" t="str">
        <f>IFERROR(SEARCH(";",Table4[[#This Row],[reference/s]],Table4[[#This Row],[Column11]]+1),"")</f>
        <v/>
      </c>
      <c r="CM72" s="1" t="str">
        <f>IFERROR(MID(Table4[[#This Row],[reference/s]],Table4[[#This Row],[Column3]]+2,Table4[[#This Row],[Column4]]-Table4[[#This Row],[Column3]]-2),"")</f>
        <v>EM-DAT</v>
      </c>
      <c r="CN72" s="1" t="str">
        <f>IFERROR(MID(Table4[[#This Row],[reference/s]],Table4[[#This Row],[Column4]]+2,Table4[[#This Row],[Column5]]-Table4[[#This Row],[Column4]]-2),"")</f>
        <v/>
      </c>
      <c r="CO72" s="1" t="str">
        <f>IFERROR(MID(Table4[[#This Row],[reference/s]],Table4[[#This Row],[Column5]]+2,Table4[[#This Row],[Column6]]-Table4[[#This Row],[Column5]]-2),"")</f>
        <v/>
      </c>
    </row>
    <row r="73" spans="1:93">
      <c r="B73" t="s">
        <v>1590</v>
      </c>
      <c r="C73" t="s">
        <v>810</v>
      </c>
      <c r="D73" s="6"/>
      <c r="F73" s="4">
        <v>29618</v>
      </c>
      <c r="G73" s="4">
        <v>29618</v>
      </c>
      <c r="H73" t="s">
        <v>661</v>
      </c>
      <c r="I73" s="74">
        <v>1981</v>
      </c>
      <c r="K73" t="s">
        <v>789</v>
      </c>
      <c r="L73" t="s">
        <v>791</v>
      </c>
      <c r="M73" t="s">
        <v>51</v>
      </c>
      <c r="N73" t="s">
        <v>30</v>
      </c>
      <c r="O73" s="11" t="s">
        <v>896</v>
      </c>
      <c r="U73">
        <f>Table4[[#This Row],[Report]]*$P$322+Table4[[#This Row],[Journals]]*$Q$322+Table4[[#This Row],[Databases]]*$R$322+Table4[[#This Row],[Websites]]*$S$322+Table4[[#This Row],[Newspaper]]*$T$322</f>
        <v>0</v>
      </c>
      <c r="V73">
        <f>SUM(Table4[[#This Row],[Report]:[Websites]])</f>
        <v>0</v>
      </c>
      <c r="W73">
        <f>IF(Table4[[#This Row],[Insured Cost]]="",1,IF(Table4[[#This Row],[Reported cost]]="",2,""))</f>
        <v>1</v>
      </c>
      <c r="X73">
        <v>50000</v>
      </c>
      <c r="AA73">
        <v>200</v>
      </c>
      <c r="AD73">
        <v>15</v>
      </c>
      <c r="AF73" s="2"/>
      <c r="AG73" s="78"/>
      <c r="AS73" s="74"/>
      <c r="AT73" s="74"/>
      <c r="BZ73" t="str">
        <f>IFERROR(LEFT(Table4[[#This Row],[reference/s]],SEARCH(";",Table4[[#This Row],[reference/s]])-1),"")</f>
        <v>wiki</v>
      </c>
      <c r="CA73" t="str">
        <f>IFERROR(MID(Table4[[#This Row],[reference/s]],SEARCH(";",Table4[[#This Row],[reference/s]])+2,SEARCH(";",Table4[[#This Row],[reference/s]],SEARCH(";",Table4[[#This Row],[reference/s]])+1)-SEARCH(";",Table4[[#This Row],[reference/s]])-2),"")</f>
        <v/>
      </c>
      <c r="CB73">
        <f>IFERROR(SEARCH(";",Table4[[#This Row],[reference/s]]),"")</f>
        <v>5</v>
      </c>
      <c r="CC73" s="1" t="str">
        <f>IFERROR(SEARCH(";",Table4[[#This Row],[reference/s]],Table4[[#This Row],[Column2]]+1),"")</f>
        <v/>
      </c>
      <c r="CD73" s="1" t="str">
        <f>IFERROR(SEARCH(";",Table4[[#This Row],[reference/s]],Table4[[#This Row],[Column3]]+1),"")</f>
        <v/>
      </c>
      <c r="CE73" s="1" t="str">
        <f>IFERROR(SEARCH(";",Table4[[#This Row],[reference/s]],Table4[[#This Row],[Column4]]+1),"")</f>
        <v/>
      </c>
      <c r="CF73" s="1" t="str">
        <f>IFERROR(SEARCH(";",Table4[[#This Row],[reference/s]],Table4[[#This Row],[Column5]]+1),"")</f>
        <v/>
      </c>
      <c r="CG73" s="1" t="str">
        <f>IFERROR(SEARCH(";",Table4[[#This Row],[reference/s]],Table4[[#This Row],[Column6]]+1),"")</f>
        <v/>
      </c>
      <c r="CH73" s="1" t="str">
        <f>IFERROR(SEARCH(";",Table4[[#This Row],[reference/s]],Table4[[#This Row],[Column7]]+1),"")</f>
        <v/>
      </c>
      <c r="CI73" s="1" t="str">
        <f>IFERROR(SEARCH(";",Table4[[#This Row],[reference/s]],Table4[[#This Row],[Column8]]+1),"")</f>
        <v/>
      </c>
      <c r="CJ73" s="1" t="str">
        <f>IFERROR(SEARCH(";",Table4[[#This Row],[reference/s]],Table4[[#This Row],[Column9]]+1),"")</f>
        <v/>
      </c>
      <c r="CK73" s="1" t="str">
        <f>IFERROR(SEARCH(";",Table4[[#This Row],[reference/s]],Table4[[#This Row],[Column10]]+1),"")</f>
        <v/>
      </c>
      <c r="CL73" s="1" t="str">
        <f>IFERROR(SEARCH(";",Table4[[#This Row],[reference/s]],Table4[[#This Row],[Column11]]+1),"")</f>
        <v/>
      </c>
      <c r="CM73" s="1" t="str">
        <f>IFERROR(MID(Table4[[#This Row],[reference/s]],Table4[[#This Row],[Column3]]+2,Table4[[#This Row],[Column4]]-Table4[[#This Row],[Column3]]-2),"")</f>
        <v/>
      </c>
      <c r="CN73" s="1" t="str">
        <f>IFERROR(MID(Table4[[#This Row],[reference/s]],Table4[[#This Row],[Column4]]+2,Table4[[#This Row],[Column5]]-Table4[[#This Row],[Column4]]-2),"")</f>
        <v/>
      </c>
      <c r="CO73" s="1" t="str">
        <f>IFERROR(MID(Table4[[#This Row],[reference/s]],Table4[[#This Row],[Column5]]+2,Table4[[#This Row],[Column6]]-Table4[[#This Row],[Column5]]-2),"")</f>
        <v/>
      </c>
    </row>
    <row r="74" spans="1:93">
      <c r="B74" t="s">
        <v>1593</v>
      </c>
      <c r="C74" t="s">
        <v>606</v>
      </c>
      <c r="F74" s="4">
        <v>29591</v>
      </c>
      <c r="G74" s="4">
        <v>29601</v>
      </c>
      <c r="H74" t="s">
        <v>657</v>
      </c>
      <c r="I74" s="74">
        <v>1981</v>
      </c>
      <c r="K74" t="s">
        <v>854</v>
      </c>
      <c r="L74" t="s">
        <v>50</v>
      </c>
      <c r="M74" t="s">
        <v>50</v>
      </c>
      <c r="N74" t="s">
        <v>739</v>
      </c>
      <c r="O74" s="11" t="s">
        <v>738</v>
      </c>
      <c r="P74">
        <v>0</v>
      </c>
      <c r="Q74">
        <v>0</v>
      </c>
      <c r="R74">
        <v>1</v>
      </c>
      <c r="S74">
        <v>0</v>
      </c>
      <c r="T74">
        <v>1</v>
      </c>
      <c r="U74">
        <f>Table4[[#This Row],[Report]]*$P$322+Table4[[#This Row],[Journals]]*$Q$322+Table4[[#This Row],[Databases]]*$R$322+Table4[[#This Row],[Websites]]*$S$322+Table4[[#This Row],[Newspaper]]*$T$322</f>
        <v>21</v>
      </c>
      <c r="V74">
        <f>SUM(Table4[[#This Row],[Report]:[Websites]])</f>
        <v>1</v>
      </c>
      <c r="W74">
        <f>IF(Table4[[#This Row],[Insured Cost]]="",1,IF(Table4[[#This Row],[Reported cost]]="",2,""))</f>
        <v>1</v>
      </c>
      <c r="AD74">
        <v>2</v>
      </c>
      <c r="AF74" s="2">
        <v>15000000</v>
      </c>
      <c r="AG74" s="78"/>
      <c r="AS74" s="74"/>
      <c r="AT74" s="74"/>
      <c r="AY74" t="s">
        <v>1218</v>
      </c>
      <c r="BZ74" t="str">
        <f>IFERROR(LEFT(Table4[[#This Row],[reference/s]],SEARCH(";",Table4[[#This Row],[reference/s]])-1),"")</f>
        <v>EM-DAT</v>
      </c>
      <c r="CA74" t="str">
        <f>IFERROR(MID(Table4[[#This Row],[reference/s]],SEARCH(";",Table4[[#This Row],[reference/s]])+2,SEARCH(";",Table4[[#This Row],[reference/s]],SEARCH(";",Table4[[#This Row],[reference/s]])+1)-SEARCH(";",Table4[[#This Row],[reference/s]])-2),"")</f>
        <v/>
      </c>
      <c r="CB74">
        <f>IFERROR(SEARCH(";",Table4[[#This Row],[reference/s]]),"")</f>
        <v>7</v>
      </c>
      <c r="CC74" s="1" t="str">
        <f>IFERROR(SEARCH(";",Table4[[#This Row],[reference/s]],Table4[[#This Row],[Column2]]+1),"")</f>
        <v/>
      </c>
      <c r="CD74" s="1" t="str">
        <f>IFERROR(SEARCH(";",Table4[[#This Row],[reference/s]],Table4[[#This Row],[Column3]]+1),"")</f>
        <v/>
      </c>
      <c r="CE74" s="1" t="str">
        <f>IFERROR(SEARCH(";",Table4[[#This Row],[reference/s]],Table4[[#This Row],[Column4]]+1),"")</f>
        <v/>
      </c>
      <c r="CF74" s="1" t="str">
        <f>IFERROR(SEARCH(";",Table4[[#This Row],[reference/s]],Table4[[#This Row],[Column5]]+1),"")</f>
        <v/>
      </c>
      <c r="CG74" s="1" t="str">
        <f>IFERROR(SEARCH(";",Table4[[#This Row],[reference/s]],Table4[[#This Row],[Column6]]+1),"")</f>
        <v/>
      </c>
      <c r="CH74" s="1" t="str">
        <f>IFERROR(SEARCH(";",Table4[[#This Row],[reference/s]],Table4[[#This Row],[Column7]]+1),"")</f>
        <v/>
      </c>
      <c r="CI74" s="1" t="str">
        <f>IFERROR(SEARCH(";",Table4[[#This Row],[reference/s]],Table4[[#This Row],[Column8]]+1),"")</f>
        <v/>
      </c>
      <c r="CJ74" s="1" t="str">
        <f>IFERROR(SEARCH(";",Table4[[#This Row],[reference/s]],Table4[[#This Row],[Column9]]+1),"")</f>
        <v/>
      </c>
      <c r="CK74" s="1" t="str">
        <f>IFERROR(SEARCH(";",Table4[[#This Row],[reference/s]],Table4[[#This Row],[Column10]]+1),"")</f>
        <v/>
      </c>
      <c r="CL74" s="1" t="str">
        <f>IFERROR(SEARCH(";",Table4[[#This Row],[reference/s]],Table4[[#This Row],[Column11]]+1),"")</f>
        <v/>
      </c>
      <c r="CM74" s="1" t="str">
        <f>IFERROR(MID(Table4[[#This Row],[reference/s]],Table4[[#This Row],[Column3]]+2,Table4[[#This Row],[Column4]]-Table4[[#This Row],[Column3]]-2),"")</f>
        <v/>
      </c>
      <c r="CN74" s="1" t="str">
        <f>IFERROR(MID(Table4[[#This Row],[reference/s]],Table4[[#This Row],[Column4]]+2,Table4[[#This Row],[Column5]]-Table4[[#This Row],[Column4]]-2),"")</f>
        <v/>
      </c>
      <c r="CO74" s="1" t="str">
        <f>IFERROR(MID(Table4[[#This Row],[reference/s]],Table4[[#This Row],[Column5]]+2,Table4[[#This Row],[Column6]]-Table4[[#This Row],[Column5]]-2),"")</f>
        <v/>
      </c>
    </row>
    <row r="75" spans="1:93">
      <c r="B75" t="s">
        <v>1593</v>
      </c>
      <c r="C75" t="s">
        <v>606</v>
      </c>
      <c r="F75" s="4">
        <v>29797</v>
      </c>
      <c r="G75" s="4">
        <v>29828</v>
      </c>
      <c r="H75" t="s">
        <v>669</v>
      </c>
      <c r="I75" s="74">
        <v>1981</v>
      </c>
      <c r="K75" t="s">
        <v>853</v>
      </c>
      <c r="L75" t="s">
        <v>30</v>
      </c>
      <c r="M75" t="s">
        <v>30</v>
      </c>
      <c r="N75" t="s">
        <v>739</v>
      </c>
      <c r="O75" s="35" t="s">
        <v>738</v>
      </c>
      <c r="P75">
        <v>0</v>
      </c>
      <c r="Q75">
        <v>0</v>
      </c>
      <c r="R75">
        <v>1</v>
      </c>
      <c r="S75">
        <v>0</v>
      </c>
      <c r="T75">
        <v>1</v>
      </c>
      <c r="U75">
        <f>Table4[[#This Row],[Report]]*$P$322+Table4[[#This Row],[Journals]]*$Q$322+Table4[[#This Row],[Databases]]*$R$322+Table4[[#This Row],[Websites]]*$S$322+Table4[[#This Row],[Newspaper]]*$T$322</f>
        <v>21</v>
      </c>
      <c r="V75">
        <f>SUM(Table4[[#This Row],[Report]:[Websites]])</f>
        <v>1</v>
      </c>
      <c r="W75">
        <f>IF(Table4[[#This Row],[Insured Cost]]="",1,IF(Table4[[#This Row],[Reported cost]]="",2,""))</f>
        <v>1</v>
      </c>
      <c r="AF75" s="71">
        <v>150000000</v>
      </c>
      <c r="AG75" s="78"/>
      <c r="AS75" s="74"/>
      <c r="AT75" s="74"/>
      <c r="BZ75" t="str">
        <f>IFERROR(LEFT(Table4[[#This Row],[reference/s]],SEARCH(";",Table4[[#This Row],[reference/s]])-1),"")</f>
        <v>EM-DAT</v>
      </c>
      <c r="CA75" t="str">
        <f>IFERROR(MID(Table4[[#This Row],[reference/s]],SEARCH(";",Table4[[#This Row],[reference/s]])+2,SEARCH(";",Table4[[#This Row],[reference/s]],SEARCH(";",Table4[[#This Row],[reference/s]])+1)-SEARCH(";",Table4[[#This Row],[reference/s]])-2),"")</f>
        <v/>
      </c>
      <c r="CB75">
        <f>IFERROR(SEARCH(";",Table4[[#This Row],[reference/s]]),"")</f>
        <v>7</v>
      </c>
      <c r="CC75" s="1" t="str">
        <f>IFERROR(SEARCH(";",Table4[[#This Row],[reference/s]],Table4[[#This Row],[Column2]]+1),"")</f>
        <v/>
      </c>
      <c r="CD75" s="1" t="str">
        <f>IFERROR(SEARCH(";",Table4[[#This Row],[reference/s]],Table4[[#This Row],[Column3]]+1),"")</f>
        <v/>
      </c>
      <c r="CE75" s="1" t="str">
        <f>IFERROR(SEARCH(";",Table4[[#This Row],[reference/s]],Table4[[#This Row],[Column4]]+1),"")</f>
        <v/>
      </c>
      <c r="CF75" s="1" t="str">
        <f>IFERROR(SEARCH(";",Table4[[#This Row],[reference/s]],Table4[[#This Row],[Column5]]+1),"")</f>
        <v/>
      </c>
      <c r="CG75" s="1" t="str">
        <f>IFERROR(SEARCH(";",Table4[[#This Row],[reference/s]],Table4[[#This Row],[Column6]]+1),"")</f>
        <v/>
      </c>
      <c r="CH75" s="1" t="str">
        <f>IFERROR(SEARCH(";",Table4[[#This Row],[reference/s]],Table4[[#This Row],[Column7]]+1),"")</f>
        <v/>
      </c>
      <c r="CI75" s="1" t="str">
        <f>IFERROR(SEARCH(";",Table4[[#This Row],[reference/s]],Table4[[#This Row],[Column8]]+1),"")</f>
        <v/>
      </c>
      <c r="CJ75" s="1" t="str">
        <f>IFERROR(SEARCH(";",Table4[[#This Row],[reference/s]],Table4[[#This Row],[Column9]]+1),"")</f>
        <v/>
      </c>
      <c r="CK75" s="1" t="str">
        <f>IFERROR(SEARCH(";",Table4[[#This Row],[reference/s]],Table4[[#This Row],[Column10]]+1),"")</f>
        <v/>
      </c>
      <c r="CL75" s="1" t="str">
        <f>IFERROR(SEARCH(";",Table4[[#This Row],[reference/s]],Table4[[#This Row],[Column11]]+1),"")</f>
        <v/>
      </c>
      <c r="CM75" s="1" t="str">
        <f>IFERROR(MID(Table4[[#This Row],[reference/s]],Table4[[#This Row],[Column3]]+2,Table4[[#This Row],[Column4]]-Table4[[#This Row],[Column3]]-2),"")</f>
        <v/>
      </c>
      <c r="CN75" s="1" t="str">
        <f>IFERROR(MID(Table4[[#This Row],[reference/s]],Table4[[#This Row],[Column4]]+2,Table4[[#This Row],[Column5]]-Table4[[#This Row],[Column4]]-2),"")</f>
        <v/>
      </c>
      <c r="CO75" s="1" t="str">
        <f>IFERROR(MID(Table4[[#This Row],[reference/s]],Table4[[#This Row],[Column5]]+2,Table4[[#This Row],[Column6]]-Table4[[#This Row],[Column5]]-2),"")</f>
        <v/>
      </c>
    </row>
    <row r="76" spans="1:93">
      <c r="B76" t="s">
        <v>1593</v>
      </c>
      <c r="C76" t="s">
        <v>642</v>
      </c>
      <c r="F76" s="4">
        <v>29919</v>
      </c>
      <c r="G76" s="4">
        <v>29919</v>
      </c>
      <c r="H76" t="s">
        <v>659</v>
      </c>
      <c r="I76" s="74">
        <v>1981</v>
      </c>
      <c r="K76" t="s">
        <v>855</v>
      </c>
      <c r="L76" t="s">
        <v>623</v>
      </c>
      <c r="M76" t="s">
        <v>50</v>
      </c>
      <c r="N76" t="s">
        <v>37</v>
      </c>
      <c r="O76" s="35" t="s">
        <v>738</v>
      </c>
      <c r="P76">
        <v>0</v>
      </c>
      <c r="Q76">
        <v>0</v>
      </c>
      <c r="R76">
        <v>1</v>
      </c>
      <c r="S76">
        <v>0</v>
      </c>
      <c r="T76">
        <v>2</v>
      </c>
      <c r="U76">
        <f>Table4[[#This Row],[Report]]*$P$322+Table4[[#This Row],[Journals]]*$Q$322+Table4[[#This Row],[Databases]]*$R$322+Table4[[#This Row],[Websites]]*$S$322+Table4[[#This Row],[Newspaper]]*$T$322</f>
        <v>22</v>
      </c>
      <c r="V76">
        <f>SUM(Table4[[#This Row],[Report]:[Websites]])</f>
        <v>1</v>
      </c>
      <c r="W76">
        <f>IF(Table4[[#This Row],[Insured Cost]]="",1,IF(Table4[[#This Row],[Reported cost]]="",2,""))</f>
        <v>1</v>
      </c>
      <c r="AF76" s="2">
        <v>7895000</v>
      </c>
      <c r="AG76" s="78"/>
      <c r="AS76" s="74"/>
      <c r="AT76" s="74"/>
      <c r="BE76">
        <v>300</v>
      </c>
      <c r="BZ76" t="str">
        <f>IFERROR(LEFT(Table4[[#This Row],[reference/s]],SEARCH(";",Table4[[#This Row],[reference/s]])-1),"")</f>
        <v>EM-DAT</v>
      </c>
      <c r="CA76" t="str">
        <f>IFERROR(MID(Table4[[#This Row],[reference/s]],SEARCH(";",Table4[[#This Row],[reference/s]])+2,SEARCH(";",Table4[[#This Row],[reference/s]],SEARCH(";",Table4[[#This Row],[reference/s]])+1)-SEARCH(";",Table4[[#This Row],[reference/s]])-2),"")</f>
        <v/>
      </c>
      <c r="CB76">
        <f>IFERROR(SEARCH(";",Table4[[#This Row],[reference/s]]),"")</f>
        <v>7</v>
      </c>
      <c r="CC76" s="1" t="str">
        <f>IFERROR(SEARCH(";",Table4[[#This Row],[reference/s]],Table4[[#This Row],[Column2]]+1),"")</f>
        <v/>
      </c>
      <c r="CD76" s="1" t="str">
        <f>IFERROR(SEARCH(";",Table4[[#This Row],[reference/s]],Table4[[#This Row],[Column3]]+1),"")</f>
        <v/>
      </c>
      <c r="CE76" s="1" t="str">
        <f>IFERROR(SEARCH(";",Table4[[#This Row],[reference/s]],Table4[[#This Row],[Column4]]+1),"")</f>
        <v/>
      </c>
      <c r="CF76" s="1" t="str">
        <f>IFERROR(SEARCH(";",Table4[[#This Row],[reference/s]],Table4[[#This Row],[Column5]]+1),"")</f>
        <v/>
      </c>
      <c r="CG76" s="1" t="str">
        <f>IFERROR(SEARCH(";",Table4[[#This Row],[reference/s]],Table4[[#This Row],[Column6]]+1),"")</f>
        <v/>
      </c>
      <c r="CH76" s="1" t="str">
        <f>IFERROR(SEARCH(";",Table4[[#This Row],[reference/s]],Table4[[#This Row],[Column7]]+1),"")</f>
        <v/>
      </c>
      <c r="CI76" s="1" t="str">
        <f>IFERROR(SEARCH(";",Table4[[#This Row],[reference/s]],Table4[[#This Row],[Column8]]+1),"")</f>
        <v/>
      </c>
      <c r="CJ76" s="1" t="str">
        <f>IFERROR(SEARCH(";",Table4[[#This Row],[reference/s]],Table4[[#This Row],[Column9]]+1),"")</f>
        <v/>
      </c>
      <c r="CK76" s="1" t="str">
        <f>IFERROR(SEARCH(";",Table4[[#This Row],[reference/s]],Table4[[#This Row],[Column10]]+1),"")</f>
        <v/>
      </c>
      <c r="CL76" s="1" t="str">
        <f>IFERROR(SEARCH(";",Table4[[#This Row],[reference/s]],Table4[[#This Row],[Column11]]+1),"")</f>
        <v/>
      </c>
      <c r="CM76" s="1" t="str">
        <f>IFERROR(MID(Table4[[#This Row],[reference/s]],Table4[[#This Row],[Column3]]+2,Table4[[#This Row],[Column4]]-Table4[[#This Row],[Column3]]-2),"")</f>
        <v/>
      </c>
      <c r="CN76" s="1" t="str">
        <f>IFERROR(MID(Table4[[#This Row],[reference/s]],Table4[[#This Row],[Column4]]+2,Table4[[#This Row],[Column5]]-Table4[[#This Row],[Column4]]-2),"")</f>
        <v/>
      </c>
      <c r="CO76" s="1" t="str">
        <f>IFERROR(MID(Table4[[#This Row],[reference/s]],Table4[[#This Row],[Column5]]+2,Table4[[#This Row],[Column6]]-Table4[[#This Row],[Column5]]-2),"")</f>
        <v/>
      </c>
    </row>
    <row r="77" spans="1:93">
      <c r="A77">
        <v>361</v>
      </c>
      <c r="B77" t="s">
        <v>1582</v>
      </c>
      <c r="C77" t="s">
        <v>606</v>
      </c>
      <c r="D77" t="s">
        <v>255</v>
      </c>
      <c r="E77" t="s">
        <v>256</v>
      </c>
      <c r="F77" s="4">
        <v>29618</v>
      </c>
      <c r="G77" s="4">
        <v>29618</v>
      </c>
      <c r="H77" t="s">
        <v>661</v>
      </c>
      <c r="I77" s="74">
        <v>1981</v>
      </c>
      <c r="K77" t="s">
        <v>490</v>
      </c>
      <c r="L77" t="s">
        <v>50</v>
      </c>
      <c r="M77" t="s">
        <v>50</v>
      </c>
      <c r="N77" t="s">
        <v>739</v>
      </c>
      <c r="O77" s="11" t="s">
        <v>1162</v>
      </c>
      <c r="P77">
        <v>1</v>
      </c>
      <c r="Q77">
        <v>0</v>
      </c>
      <c r="R77">
        <v>3</v>
      </c>
      <c r="S77">
        <v>1</v>
      </c>
      <c r="T77">
        <v>4</v>
      </c>
      <c r="U77">
        <f>Table4[[#This Row],[Report]]*$P$322+Table4[[#This Row],[Journals]]*$Q$322+Table4[[#This Row],[Databases]]*$R$322+Table4[[#This Row],[Websites]]*$S$322+Table4[[#This Row],[Newspaper]]*$T$322</f>
        <v>114</v>
      </c>
      <c r="V77">
        <f>SUM(Table4[[#This Row],[Report]:[Websites]])</f>
        <v>5</v>
      </c>
      <c r="W77" t="str">
        <f>IF(Table4[[#This Row],[Insured Cost]]="",1,IF(Table4[[#This Row],[Reported cost]]="",2,""))</f>
        <v/>
      </c>
      <c r="X77">
        <v>1500</v>
      </c>
      <c r="Y77">
        <v>10000</v>
      </c>
      <c r="Z77">
        <v>1000</v>
      </c>
      <c r="AA77">
        <v>5</v>
      </c>
      <c r="AD77">
        <v>1</v>
      </c>
      <c r="AE77" s="2">
        <v>20000000</v>
      </c>
      <c r="AF77" s="2">
        <v>49000000</v>
      </c>
      <c r="AG77" s="78"/>
      <c r="AS77" s="74"/>
      <c r="AT77" s="74"/>
      <c r="BB77" t="s">
        <v>898</v>
      </c>
      <c r="BD77">
        <v>2000</v>
      </c>
      <c r="BT77">
        <v>1</v>
      </c>
      <c r="BX77">
        <v>1</v>
      </c>
      <c r="BY77" t="s">
        <v>257</v>
      </c>
      <c r="BZ77" t="str">
        <f>IFERROR(LEFT(Table4[[#This Row],[reference/s]],SEARCH(";",Table4[[#This Row],[reference/s]])-1),"")</f>
        <v>wiki</v>
      </c>
      <c r="CA77" t="str">
        <f>IFERROR(MID(Table4[[#This Row],[reference/s]],SEARCH(";",Table4[[#This Row],[reference/s]])+2,SEARCH(";",Table4[[#This Row],[reference/s]],SEARCH(";",Table4[[#This Row],[reference/s]])+1)-SEARCH(";",Table4[[#This Row],[reference/s]])-2),"")</f>
        <v>ICA</v>
      </c>
      <c r="CB77">
        <f>IFERROR(SEARCH(";",Table4[[#This Row],[reference/s]]),"")</f>
        <v>5</v>
      </c>
      <c r="CC77" s="1">
        <f>IFERROR(SEARCH(";",Table4[[#This Row],[reference/s]],Table4[[#This Row],[Column2]]+1),"")</f>
        <v>10</v>
      </c>
      <c r="CD77" s="1">
        <f>IFERROR(SEARCH(";",Table4[[#This Row],[reference/s]],Table4[[#This Row],[Column3]]+1),"")</f>
        <v>18</v>
      </c>
      <c r="CE77" s="1">
        <f>IFERROR(SEARCH(";",Table4[[#This Row],[reference/s]],Table4[[#This Row],[Column4]]+1),"")</f>
        <v>28</v>
      </c>
      <c r="CF77" s="1">
        <f>IFERROR(SEARCH(";",Table4[[#This Row],[reference/s]],Table4[[#This Row],[Column5]]+1),"")</f>
        <v>45</v>
      </c>
      <c r="CG77" s="1" t="str">
        <f>IFERROR(SEARCH(";",Table4[[#This Row],[reference/s]],Table4[[#This Row],[Column6]]+1),"")</f>
        <v/>
      </c>
      <c r="CH77" s="1" t="str">
        <f>IFERROR(SEARCH(";",Table4[[#This Row],[reference/s]],Table4[[#This Row],[Column7]]+1),"")</f>
        <v/>
      </c>
      <c r="CI77" s="1" t="str">
        <f>IFERROR(SEARCH(";",Table4[[#This Row],[reference/s]],Table4[[#This Row],[Column8]]+1),"")</f>
        <v/>
      </c>
      <c r="CJ77" s="1" t="str">
        <f>IFERROR(SEARCH(";",Table4[[#This Row],[reference/s]],Table4[[#This Row],[Column9]]+1),"")</f>
        <v/>
      </c>
      <c r="CK77" s="1" t="str">
        <f>IFERROR(SEARCH(";",Table4[[#This Row],[reference/s]],Table4[[#This Row],[Column10]]+1),"")</f>
        <v/>
      </c>
      <c r="CL77" s="1" t="str">
        <f>IFERROR(SEARCH(";",Table4[[#This Row],[reference/s]],Table4[[#This Row],[Column11]]+1),"")</f>
        <v/>
      </c>
      <c r="CM77" s="1" t="str">
        <f>IFERROR(MID(Table4[[#This Row],[reference/s]],Table4[[#This Row],[Column3]]+2,Table4[[#This Row],[Column4]]-Table4[[#This Row],[Column3]]-2),"")</f>
        <v>EM-DAT</v>
      </c>
      <c r="CN77" s="1" t="str">
        <f>IFERROR(MID(Table4[[#This Row],[reference/s]],Table4[[#This Row],[Column4]]+2,Table4[[#This Row],[Column5]]-Table4[[#This Row],[Column4]]-2),"")</f>
        <v>EM-Track</v>
      </c>
      <c r="CO77" s="1" t="str">
        <f>IFERROR(MID(Table4[[#This Row],[reference/s]],Table4[[#This Row],[Column5]]+2,Table4[[#This Row],[Column6]]-Table4[[#This Row],[Column5]]-2),"")</f>
        <v>PDF - newspaper</v>
      </c>
    </row>
    <row r="78" spans="1:93">
      <c r="B78" t="s">
        <v>1593</v>
      </c>
      <c r="C78" t="s">
        <v>642</v>
      </c>
      <c r="E78" t="s">
        <v>717</v>
      </c>
      <c r="F78" s="15">
        <v>30314</v>
      </c>
      <c r="G78" s="15">
        <v>30314</v>
      </c>
      <c r="H78" t="s">
        <v>660</v>
      </c>
      <c r="I78" s="74">
        <v>1982</v>
      </c>
      <c r="J78" t="s">
        <v>861</v>
      </c>
      <c r="K78" t="s">
        <v>1571</v>
      </c>
      <c r="L78" t="s">
        <v>37</v>
      </c>
      <c r="M78" t="s">
        <v>37</v>
      </c>
      <c r="O78" t="s">
        <v>1567</v>
      </c>
      <c r="P78">
        <v>0</v>
      </c>
      <c r="Q78">
        <v>1</v>
      </c>
      <c r="R78">
        <v>0</v>
      </c>
      <c r="S78">
        <v>1</v>
      </c>
      <c r="T78">
        <v>1</v>
      </c>
      <c r="U78">
        <f>Table4[[#This Row],[Report]]*$P$322+Table4[[#This Row],[Journals]]*$Q$322+Table4[[#This Row],[Databases]]*$R$322+Table4[[#This Row],[Websites]]*$S$322+Table4[[#This Row],[Newspaper]]*$T$322</f>
        <v>41</v>
      </c>
      <c r="V78">
        <f>SUM(Table4[[#This Row],[Report]:[Websites]])</f>
        <v>2</v>
      </c>
      <c r="W78">
        <f>IF(Table4[[#This Row],[Insured Cost]]="",1,IF(Table4[[#This Row],[Reported cost]]="",2,""))</f>
        <v>1</v>
      </c>
      <c r="X78">
        <v>151</v>
      </c>
      <c r="AF78" s="2">
        <v>3700000</v>
      </c>
      <c r="AG78" s="78"/>
      <c r="AS78" s="74"/>
      <c r="AT78" s="74">
        <v>9</v>
      </c>
      <c r="BF78">
        <v>250</v>
      </c>
      <c r="BZ78" t="str">
        <f>IFERROR(LEFT(Table4[[#This Row],[reference/s]],SEARCH(";",Table4[[#This Row],[reference/s]])-1),"")</f>
        <v>Pearman 1988</v>
      </c>
      <c r="CA78" t="str">
        <f>IFERROR(MID(Table4[[#This Row],[reference/s]],SEARCH(";",Table4[[#This Row],[reference/s]])+2,SEARCH(";",Table4[[#This Row],[reference/s]],SEARCH(";",Table4[[#This Row],[reference/s]])+1)-SEARCH(";",Table4[[#This Row],[reference/s]])-2),"")</f>
        <v>http://www.bom.gov.au/nsw/sevwx/8089summ.shtml</v>
      </c>
      <c r="CB78">
        <f>IFERROR(SEARCH(";",Table4[[#This Row],[reference/s]]),"")</f>
        <v>13</v>
      </c>
      <c r="CC78" s="1">
        <f>IFERROR(SEARCH(";",Table4[[#This Row],[reference/s]],Table4[[#This Row],[Column2]]+1),"")</f>
        <v>61</v>
      </c>
      <c r="CD78" s="1" t="str">
        <f>IFERROR(SEARCH(";",Table4[[#This Row],[reference/s]],Table4[[#This Row],[Column3]]+1),"")</f>
        <v/>
      </c>
      <c r="CE78" s="1" t="str">
        <f>IFERROR(SEARCH(";",Table4[[#This Row],[reference/s]],Table4[[#This Row],[Column4]]+1),"")</f>
        <v/>
      </c>
      <c r="CF78" s="1" t="str">
        <f>IFERROR(SEARCH(";",Table4[[#This Row],[reference/s]],Table4[[#This Row],[Column5]]+1),"")</f>
        <v/>
      </c>
      <c r="CG78" s="1" t="str">
        <f>IFERROR(SEARCH(";",Table4[[#This Row],[reference/s]],Table4[[#This Row],[Column6]]+1),"")</f>
        <v/>
      </c>
      <c r="CH78" s="1" t="str">
        <f>IFERROR(SEARCH(";",Table4[[#This Row],[reference/s]],Table4[[#This Row],[Column7]]+1),"")</f>
        <v/>
      </c>
      <c r="CI78" s="1" t="str">
        <f>IFERROR(SEARCH(";",Table4[[#This Row],[reference/s]],Table4[[#This Row],[Column8]]+1),"")</f>
        <v/>
      </c>
      <c r="CJ78" s="1" t="str">
        <f>IFERROR(SEARCH(";",Table4[[#This Row],[reference/s]],Table4[[#This Row],[Column9]]+1),"")</f>
        <v/>
      </c>
      <c r="CK78" s="1" t="str">
        <f>IFERROR(SEARCH(";",Table4[[#This Row],[reference/s]],Table4[[#This Row],[Column10]]+1),"")</f>
        <v/>
      </c>
      <c r="CL78" s="1" t="str">
        <f>IFERROR(SEARCH(";",Table4[[#This Row],[reference/s]],Table4[[#This Row],[Column11]]+1),"")</f>
        <v/>
      </c>
      <c r="CM78" s="1" t="str">
        <f>IFERROR(MID(Table4[[#This Row],[reference/s]],Table4[[#This Row],[Column3]]+2,Table4[[#This Row],[Column4]]-Table4[[#This Row],[Column3]]-2),"")</f>
        <v/>
      </c>
      <c r="CN78" s="1" t="str">
        <f>IFERROR(MID(Table4[[#This Row],[reference/s]],Table4[[#This Row],[Column4]]+2,Table4[[#This Row],[Column5]]-Table4[[#This Row],[Column4]]-2),"")</f>
        <v/>
      </c>
      <c r="CO78" s="1" t="str">
        <f>IFERROR(MID(Table4[[#This Row],[reference/s]],Table4[[#This Row],[Column5]]+2,Table4[[#This Row],[Column6]]-Table4[[#This Row],[Column5]]-2),"")</f>
        <v/>
      </c>
    </row>
    <row r="79" spans="1:93">
      <c r="B79" t="s">
        <v>1593</v>
      </c>
      <c r="C79" t="s">
        <v>642</v>
      </c>
      <c r="F79" s="4">
        <v>30300</v>
      </c>
      <c r="G79" s="4"/>
      <c r="H79" t="s">
        <v>660</v>
      </c>
      <c r="I79" s="74">
        <v>1982</v>
      </c>
      <c r="K79" t="s">
        <v>1114</v>
      </c>
      <c r="L79" t="s">
        <v>50</v>
      </c>
      <c r="M79" t="s">
        <v>50</v>
      </c>
      <c r="O79" s="35" t="s">
        <v>1219</v>
      </c>
      <c r="P79">
        <v>0</v>
      </c>
      <c r="Q79">
        <v>0</v>
      </c>
      <c r="R79">
        <v>1</v>
      </c>
      <c r="S79">
        <v>1</v>
      </c>
      <c r="T79">
        <v>0</v>
      </c>
      <c r="U79">
        <f>Table4[[#This Row],[Report]]*$P$322+Table4[[#This Row],[Journals]]*$Q$322+Table4[[#This Row],[Databases]]*$R$322+Table4[[#This Row],[Websites]]*$S$322+Table4[[#This Row],[Newspaper]]*$T$322</f>
        <v>30</v>
      </c>
      <c r="V79">
        <f>SUM(Table4[[#This Row],[Report]:[Websites]])</f>
        <v>2</v>
      </c>
      <c r="W79" s="1">
        <f>IF(Table4[[#This Row],[Insured Cost]]="",1,IF(Table4[[#This Row],[Reported cost]]="",2,""))</f>
        <v>1</v>
      </c>
      <c r="AF79" s="2">
        <v>11767000</v>
      </c>
      <c r="AG79" s="78"/>
      <c r="AS79" s="74"/>
      <c r="AT79" s="74"/>
      <c r="BZ79" t="str">
        <f>IFERROR(LEFT(Table4[[#This Row],[reference/s]],SEARCH(";",Table4[[#This Row],[reference/s]])-1),"")</f>
        <v>EM-DAT</v>
      </c>
      <c r="CA79" t="str">
        <f>IFERROR(MID(Table4[[#This Row],[reference/s]],SEARCH(";",Table4[[#This Row],[reference/s]])+2,SEARCH(";",Table4[[#This Row],[reference/s]],SEARCH(";",Table4[[#This Row],[reference/s]])+1)-SEARCH(";",Table4[[#This Row],[reference/s]])-2),"")</f>
        <v/>
      </c>
      <c r="CB79">
        <f>IFERROR(SEARCH(";",Table4[[#This Row],[reference/s]]),"")</f>
        <v>7</v>
      </c>
      <c r="CC79" s="1" t="str">
        <f>IFERROR(SEARCH(";",Table4[[#This Row],[reference/s]],Table4[[#This Row],[Column2]]+1),"")</f>
        <v/>
      </c>
      <c r="CD79" s="1" t="str">
        <f>IFERROR(SEARCH(";",Table4[[#This Row],[reference/s]],Table4[[#This Row],[Column3]]+1),"")</f>
        <v/>
      </c>
      <c r="CE79" s="1" t="str">
        <f>IFERROR(SEARCH(";",Table4[[#This Row],[reference/s]],Table4[[#This Row],[Column4]]+1),"")</f>
        <v/>
      </c>
      <c r="CF79" s="1" t="str">
        <f>IFERROR(SEARCH(";",Table4[[#This Row],[reference/s]],Table4[[#This Row],[Column5]]+1),"")</f>
        <v/>
      </c>
      <c r="CG79" s="1" t="str">
        <f>IFERROR(SEARCH(";",Table4[[#This Row],[reference/s]],Table4[[#This Row],[Column6]]+1),"")</f>
        <v/>
      </c>
      <c r="CH79" s="1" t="str">
        <f>IFERROR(SEARCH(";",Table4[[#This Row],[reference/s]],Table4[[#This Row],[Column7]]+1),"")</f>
        <v/>
      </c>
      <c r="CI79" s="1" t="str">
        <f>IFERROR(SEARCH(";",Table4[[#This Row],[reference/s]],Table4[[#This Row],[Column8]]+1),"")</f>
        <v/>
      </c>
      <c r="CJ79" s="1" t="str">
        <f>IFERROR(SEARCH(";",Table4[[#This Row],[reference/s]],Table4[[#This Row],[Column9]]+1),"")</f>
        <v/>
      </c>
      <c r="CK79" s="1" t="str">
        <f>IFERROR(SEARCH(";",Table4[[#This Row],[reference/s]],Table4[[#This Row],[Column10]]+1),"")</f>
        <v/>
      </c>
      <c r="CL79" s="1" t="str">
        <f>IFERROR(SEARCH(";",Table4[[#This Row],[reference/s]],Table4[[#This Row],[Column11]]+1),"")</f>
        <v/>
      </c>
      <c r="CM79" s="1" t="str">
        <f>IFERROR(MID(Table4[[#This Row],[reference/s]],Table4[[#This Row],[Column3]]+2,Table4[[#This Row],[Column4]]-Table4[[#This Row],[Column3]]-2),"")</f>
        <v/>
      </c>
      <c r="CN79" s="1" t="str">
        <f>IFERROR(MID(Table4[[#This Row],[reference/s]],Table4[[#This Row],[Column4]]+2,Table4[[#This Row],[Column5]]-Table4[[#This Row],[Column4]]-2),"")</f>
        <v/>
      </c>
      <c r="CO79" s="1" t="str">
        <f>IFERROR(MID(Table4[[#This Row],[reference/s]],Table4[[#This Row],[Column5]]+2,Table4[[#This Row],[Column6]]-Table4[[#This Row],[Column5]]-2),"")</f>
        <v/>
      </c>
    </row>
    <row r="80" spans="1:93">
      <c r="B80" t="s">
        <v>1582</v>
      </c>
      <c r="C80" t="s">
        <v>642</v>
      </c>
      <c r="F80" s="15">
        <v>30270</v>
      </c>
      <c r="G80" s="15">
        <v>30270</v>
      </c>
      <c r="H80" t="s">
        <v>659</v>
      </c>
      <c r="I80" s="74">
        <v>1982</v>
      </c>
      <c r="K80" t="s">
        <v>515</v>
      </c>
      <c r="L80" t="s">
        <v>30</v>
      </c>
      <c r="M80" t="s">
        <v>30</v>
      </c>
      <c r="N80" t="s">
        <v>739</v>
      </c>
      <c r="O80" s="11" t="s">
        <v>1112</v>
      </c>
      <c r="P80">
        <v>0</v>
      </c>
      <c r="Q80">
        <v>0</v>
      </c>
      <c r="R80">
        <v>2</v>
      </c>
      <c r="S80">
        <v>1</v>
      </c>
      <c r="T80">
        <v>2</v>
      </c>
      <c r="U80">
        <f>Table4[[#This Row],[Report]]*$P$322+Table4[[#This Row],[Journals]]*$Q$322+Table4[[#This Row],[Databases]]*$R$322+Table4[[#This Row],[Websites]]*$S$322+Table4[[#This Row],[Newspaper]]*$T$322</f>
        <v>52</v>
      </c>
      <c r="V80">
        <f>SUM(Table4[[#This Row],[Report]:[Websites]])</f>
        <v>3</v>
      </c>
      <c r="W80" t="str">
        <f>IF(Table4[[#This Row],[Insured Cost]]="",1,IF(Table4[[#This Row],[Reported cost]]="",2,""))</f>
        <v/>
      </c>
      <c r="X80">
        <v>40000</v>
      </c>
      <c r="Z80">
        <v>50</v>
      </c>
      <c r="AA80">
        <v>25</v>
      </c>
      <c r="AD80">
        <v>2</v>
      </c>
      <c r="AE80" s="2">
        <v>10000000</v>
      </c>
      <c r="AF80" s="2">
        <v>19000000</v>
      </c>
      <c r="AG80" s="78"/>
      <c r="AS80" s="74"/>
      <c r="AT80" s="74"/>
      <c r="BZ80" t="str">
        <f>IFERROR(LEFT(Table4[[#This Row],[reference/s]],SEARCH(";",Table4[[#This Row],[reference/s]])-1),"")</f>
        <v>wiki</v>
      </c>
      <c r="CA80" t="str">
        <f>IFERROR(MID(Table4[[#This Row],[reference/s]],SEARCH(";",Table4[[#This Row],[reference/s]])+2,SEARCH(";",Table4[[#This Row],[reference/s]],SEARCH(";",Table4[[#This Row],[reference/s]])+1)-SEARCH(";",Table4[[#This Row],[reference/s]])-2),"")</f>
        <v>ICA</v>
      </c>
      <c r="CB80">
        <f>IFERROR(SEARCH(";",Table4[[#This Row],[reference/s]]),"")</f>
        <v>5</v>
      </c>
      <c r="CC80" s="1">
        <f>IFERROR(SEARCH(";",Table4[[#This Row],[reference/s]],Table4[[#This Row],[Column2]]+1),"")</f>
        <v>10</v>
      </c>
      <c r="CD80" s="1">
        <f>IFERROR(SEARCH(";",Table4[[#This Row],[reference/s]],Table4[[#This Row],[Column3]]+1),"")</f>
        <v>18</v>
      </c>
      <c r="CE80" s="1" t="str">
        <f>IFERROR(SEARCH(";",Table4[[#This Row],[reference/s]],Table4[[#This Row],[Column4]]+1),"")</f>
        <v/>
      </c>
      <c r="CF80" s="1" t="str">
        <f>IFERROR(SEARCH(";",Table4[[#This Row],[reference/s]],Table4[[#This Row],[Column5]]+1),"")</f>
        <v/>
      </c>
      <c r="CG80" s="1" t="str">
        <f>IFERROR(SEARCH(";",Table4[[#This Row],[reference/s]],Table4[[#This Row],[Column6]]+1),"")</f>
        <v/>
      </c>
      <c r="CH80" s="1" t="str">
        <f>IFERROR(SEARCH(";",Table4[[#This Row],[reference/s]],Table4[[#This Row],[Column7]]+1),"")</f>
        <v/>
      </c>
      <c r="CI80" s="1" t="str">
        <f>IFERROR(SEARCH(";",Table4[[#This Row],[reference/s]],Table4[[#This Row],[Column8]]+1),"")</f>
        <v/>
      </c>
      <c r="CJ80" s="1" t="str">
        <f>IFERROR(SEARCH(";",Table4[[#This Row],[reference/s]],Table4[[#This Row],[Column9]]+1),"")</f>
        <v/>
      </c>
      <c r="CK80" s="1" t="str">
        <f>IFERROR(SEARCH(";",Table4[[#This Row],[reference/s]],Table4[[#This Row],[Column10]]+1),"")</f>
        <v/>
      </c>
      <c r="CL80" s="1" t="str">
        <f>IFERROR(SEARCH(";",Table4[[#This Row],[reference/s]],Table4[[#This Row],[Column11]]+1),"")</f>
        <v/>
      </c>
      <c r="CM80" s="1" t="str">
        <f>IFERROR(MID(Table4[[#This Row],[reference/s]],Table4[[#This Row],[Column3]]+2,Table4[[#This Row],[Column4]]-Table4[[#This Row],[Column3]]-2),"")</f>
        <v>EM-DAT</v>
      </c>
      <c r="CN80" s="1" t="str">
        <f>IFERROR(MID(Table4[[#This Row],[reference/s]],Table4[[#This Row],[Column4]]+2,Table4[[#This Row],[Column5]]-Table4[[#This Row],[Column4]]-2),"")</f>
        <v/>
      </c>
      <c r="CO80" s="1" t="str">
        <f>IFERROR(MID(Table4[[#This Row],[reference/s]],Table4[[#This Row],[Column5]]+2,Table4[[#This Row],[Column6]]-Table4[[#This Row],[Column5]]-2),"")</f>
        <v/>
      </c>
    </row>
    <row r="81" spans="1:93">
      <c r="B81" t="s">
        <v>1593</v>
      </c>
      <c r="C81" t="s">
        <v>475</v>
      </c>
      <c r="D81" t="s">
        <v>899</v>
      </c>
      <c r="E81" t="s">
        <v>714</v>
      </c>
      <c r="F81" s="4">
        <v>29966</v>
      </c>
      <c r="G81" s="7">
        <v>29971</v>
      </c>
      <c r="H81" t="s">
        <v>657</v>
      </c>
      <c r="I81" s="74">
        <v>1982</v>
      </c>
      <c r="K81" t="s">
        <v>856</v>
      </c>
      <c r="L81" t="s">
        <v>33</v>
      </c>
      <c r="M81" t="s">
        <v>33</v>
      </c>
      <c r="N81" t="s">
        <v>739</v>
      </c>
      <c r="O81" s="11" t="s">
        <v>900</v>
      </c>
      <c r="P81">
        <v>1</v>
      </c>
      <c r="Q81">
        <v>0</v>
      </c>
      <c r="R81">
        <v>0</v>
      </c>
      <c r="S81">
        <v>2</v>
      </c>
      <c r="T81">
        <v>0</v>
      </c>
      <c r="U81">
        <f>Table4[[#This Row],[Report]]*$P$322+Table4[[#This Row],[Journals]]*$Q$322+Table4[[#This Row],[Databases]]*$R$322+Table4[[#This Row],[Websites]]*$S$322+Table4[[#This Row],[Newspaper]]*$T$322</f>
        <v>60</v>
      </c>
      <c r="V81">
        <f>SUM(Table4[[#This Row],[Report]:[Websites]])</f>
        <v>3</v>
      </c>
      <c r="W81">
        <f>IF(Table4[[#This Row],[Insured Cost]]="",1,IF(Table4[[#This Row],[Reported cost]]="",2,""))</f>
        <v>1</v>
      </c>
      <c r="AF81" s="2">
        <v>10000000</v>
      </c>
      <c r="AG81" s="78"/>
      <c r="AS81" s="74"/>
      <c r="AT81" s="74"/>
      <c r="AZ81">
        <v>100000</v>
      </c>
      <c r="BD81">
        <v>75</v>
      </c>
      <c r="BZ81" t="str">
        <f>IFERROR(LEFT(Table4[[#This Row],[reference/s]],SEARCH(";",Table4[[#This Row],[reference/s]])-1),"")</f>
        <v>Pearman (1988)</v>
      </c>
      <c r="CA81" t="str">
        <f>IFERROR(MID(Table4[[#This Row],[reference/s]],SEARCH(";",Table4[[#This Row],[reference/s]])+2,SEARCH(";",Table4[[#This Row],[reference/s]],SEARCH(";",Table4[[#This Row],[reference/s]])+1)-SEARCH(";",Table4[[#This Row],[reference/s]])-2),"")</f>
        <v>wiki ($3.6mil)</v>
      </c>
      <c r="CB81">
        <f>IFERROR(SEARCH(";",Table4[[#This Row],[reference/s]]),"")</f>
        <v>15</v>
      </c>
      <c r="CC81" s="1">
        <f>IFERROR(SEARCH(";",Table4[[#This Row],[reference/s]],Table4[[#This Row],[Column2]]+1),"")</f>
        <v>31</v>
      </c>
      <c r="CD81" s="1" t="str">
        <f>IFERROR(SEARCH(";",Table4[[#This Row],[reference/s]],Table4[[#This Row],[Column3]]+1),"")</f>
        <v/>
      </c>
      <c r="CE81" s="1" t="str">
        <f>IFERROR(SEARCH(";",Table4[[#This Row],[reference/s]],Table4[[#This Row],[Column4]]+1),"")</f>
        <v/>
      </c>
      <c r="CF81" s="1" t="str">
        <f>IFERROR(SEARCH(";",Table4[[#This Row],[reference/s]],Table4[[#This Row],[Column5]]+1),"")</f>
        <v/>
      </c>
      <c r="CG81" s="1" t="str">
        <f>IFERROR(SEARCH(";",Table4[[#This Row],[reference/s]],Table4[[#This Row],[Column6]]+1),"")</f>
        <v/>
      </c>
      <c r="CH81" s="1" t="str">
        <f>IFERROR(SEARCH(";",Table4[[#This Row],[reference/s]],Table4[[#This Row],[Column7]]+1),"")</f>
        <v/>
      </c>
      <c r="CI81" s="1" t="str">
        <f>IFERROR(SEARCH(";",Table4[[#This Row],[reference/s]],Table4[[#This Row],[Column8]]+1),"")</f>
        <v/>
      </c>
      <c r="CJ81" s="1" t="str">
        <f>IFERROR(SEARCH(";",Table4[[#This Row],[reference/s]],Table4[[#This Row],[Column9]]+1),"")</f>
        <v/>
      </c>
      <c r="CK81" s="1" t="str">
        <f>IFERROR(SEARCH(";",Table4[[#This Row],[reference/s]],Table4[[#This Row],[Column10]]+1),"")</f>
        <v/>
      </c>
      <c r="CL81" s="1" t="str">
        <f>IFERROR(SEARCH(";",Table4[[#This Row],[reference/s]],Table4[[#This Row],[Column11]]+1),"")</f>
        <v/>
      </c>
      <c r="CM81" s="1" t="str">
        <f>IFERROR(MID(Table4[[#This Row],[reference/s]],Table4[[#This Row],[Column3]]+2,Table4[[#This Row],[Column4]]-Table4[[#This Row],[Column3]]-2),"")</f>
        <v/>
      </c>
      <c r="CN81" s="1" t="str">
        <f>IFERROR(MID(Table4[[#This Row],[reference/s]],Table4[[#This Row],[Column4]]+2,Table4[[#This Row],[Column5]]-Table4[[#This Row],[Column4]]-2),"")</f>
        <v/>
      </c>
      <c r="CO81" s="1" t="str">
        <f>IFERROR(MID(Table4[[#This Row],[reference/s]],Table4[[#This Row],[Column5]]+2,Table4[[#This Row],[Column6]]-Table4[[#This Row],[Column5]]-2),"")</f>
        <v/>
      </c>
    </row>
    <row r="82" spans="1:93">
      <c r="B82" t="s">
        <v>1593</v>
      </c>
      <c r="C82" t="s">
        <v>585</v>
      </c>
      <c r="E82" t="s">
        <v>716</v>
      </c>
      <c r="F82" s="4">
        <v>29966</v>
      </c>
      <c r="G82" s="4">
        <v>29997</v>
      </c>
      <c r="H82" t="s">
        <v>661</v>
      </c>
      <c r="I82" s="74">
        <v>1982</v>
      </c>
      <c r="K82" t="s">
        <v>857</v>
      </c>
      <c r="L82" t="s">
        <v>44</v>
      </c>
      <c r="M82" t="s">
        <v>44</v>
      </c>
      <c r="N82" t="s">
        <v>739</v>
      </c>
      <c r="O82" s="11" t="s">
        <v>901</v>
      </c>
      <c r="P82">
        <v>1</v>
      </c>
      <c r="Q82">
        <v>1</v>
      </c>
      <c r="R82">
        <v>0</v>
      </c>
      <c r="S82">
        <v>1</v>
      </c>
      <c r="T82">
        <v>0</v>
      </c>
      <c r="U82">
        <f>Table4[[#This Row],[Report]]*$P$322+Table4[[#This Row],[Journals]]*$Q$322+Table4[[#This Row],[Databases]]*$R$322+Table4[[#This Row],[Websites]]*$S$322+Table4[[#This Row],[Newspaper]]*$T$322</f>
        <v>80</v>
      </c>
      <c r="V82">
        <f>SUM(Table4[[#This Row],[Report]:[Websites]])</f>
        <v>3</v>
      </c>
      <c r="W82">
        <f>IF(Table4[[#This Row],[Insured Cost]]="",1,IF(Table4[[#This Row],[Reported cost]]="",2,""))</f>
        <v>1</v>
      </c>
      <c r="Y82">
        <v>200</v>
      </c>
      <c r="AA82">
        <v>10</v>
      </c>
      <c r="AD82">
        <v>1</v>
      </c>
      <c r="AF82" s="2">
        <v>5350000</v>
      </c>
      <c r="AG82" s="78"/>
      <c r="AS82" s="74"/>
      <c r="AT82" s="74"/>
      <c r="AZ82">
        <v>3000</v>
      </c>
      <c r="BE82">
        <v>8</v>
      </c>
      <c r="BG82">
        <v>38</v>
      </c>
      <c r="BZ82" t="str">
        <f>IFERROR(LEFT(Table4[[#This Row],[reference/s]],SEARCH(";",Table4[[#This Row],[reference/s]])-1),"")</f>
        <v>PDF - report</v>
      </c>
      <c r="CA82" t="str">
        <f>IFERROR(MID(Table4[[#This Row],[reference/s]],SEARCH(";",Table4[[#This Row],[reference/s]])+2,SEARCH(";",Table4[[#This Row],[reference/s]],SEARCH(";",Table4[[#This Row],[reference/s]])+1)-SEARCH(";",Table4[[#This Row],[reference/s]])-2),"")</f>
        <v>Ellis et al., (2004)</v>
      </c>
      <c r="CB82">
        <f>IFERROR(SEARCH(";",Table4[[#This Row],[reference/s]]),"")</f>
        <v>13</v>
      </c>
      <c r="CC82" s="1">
        <f>IFERROR(SEARCH(";",Table4[[#This Row],[reference/s]],Table4[[#This Row],[Column2]]+1),"")</f>
        <v>35</v>
      </c>
      <c r="CD82" s="1" t="str">
        <f>IFERROR(SEARCH(";",Table4[[#This Row],[reference/s]],Table4[[#This Row],[Column3]]+1),"")</f>
        <v/>
      </c>
      <c r="CE82" s="1" t="str">
        <f>IFERROR(SEARCH(";",Table4[[#This Row],[reference/s]],Table4[[#This Row],[Column4]]+1),"")</f>
        <v/>
      </c>
      <c r="CF82" s="1" t="str">
        <f>IFERROR(SEARCH(";",Table4[[#This Row],[reference/s]],Table4[[#This Row],[Column5]]+1),"")</f>
        <v/>
      </c>
      <c r="CG82" s="1" t="str">
        <f>IFERROR(SEARCH(";",Table4[[#This Row],[reference/s]],Table4[[#This Row],[Column6]]+1),"")</f>
        <v/>
      </c>
      <c r="CH82" s="1" t="str">
        <f>IFERROR(SEARCH(";",Table4[[#This Row],[reference/s]],Table4[[#This Row],[Column7]]+1),"")</f>
        <v/>
      </c>
      <c r="CI82" s="1" t="str">
        <f>IFERROR(SEARCH(";",Table4[[#This Row],[reference/s]],Table4[[#This Row],[Column8]]+1),"")</f>
        <v/>
      </c>
      <c r="CJ82" s="1" t="str">
        <f>IFERROR(SEARCH(";",Table4[[#This Row],[reference/s]],Table4[[#This Row],[Column9]]+1),"")</f>
        <v/>
      </c>
      <c r="CK82" s="1" t="str">
        <f>IFERROR(SEARCH(";",Table4[[#This Row],[reference/s]],Table4[[#This Row],[Column10]]+1),"")</f>
        <v/>
      </c>
      <c r="CL82" s="1" t="str">
        <f>IFERROR(SEARCH(";",Table4[[#This Row],[reference/s]],Table4[[#This Row],[Column11]]+1),"")</f>
        <v/>
      </c>
      <c r="CM82" s="1" t="str">
        <f>IFERROR(MID(Table4[[#This Row],[reference/s]],Table4[[#This Row],[Column3]]+2,Table4[[#This Row],[Column4]]-Table4[[#This Row],[Column3]]-2),"")</f>
        <v/>
      </c>
      <c r="CN82" s="1" t="str">
        <f>IFERROR(MID(Table4[[#This Row],[reference/s]],Table4[[#This Row],[Column4]]+2,Table4[[#This Row],[Column5]]-Table4[[#This Row],[Column4]]-2),"")</f>
        <v/>
      </c>
      <c r="CO82" s="1" t="str">
        <f>IFERROR(MID(Table4[[#This Row],[reference/s]],Table4[[#This Row],[Column5]]+2,Table4[[#This Row],[Column6]]-Table4[[#This Row],[Column5]]-2),"")</f>
        <v/>
      </c>
    </row>
    <row r="83" spans="1:93">
      <c r="B83" t="s">
        <v>1593</v>
      </c>
      <c r="C83" t="s">
        <v>475</v>
      </c>
      <c r="D83" t="s">
        <v>712</v>
      </c>
      <c r="E83" t="s">
        <v>713</v>
      </c>
      <c r="F83" s="15">
        <v>30046</v>
      </c>
      <c r="G83" s="15">
        <v>30048</v>
      </c>
      <c r="H83" t="s">
        <v>662</v>
      </c>
      <c r="I83" s="74">
        <v>1982</v>
      </c>
      <c r="K83" t="s">
        <v>613</v>
      </c>
      <c r="L83" t="s">
        <v>614</v>
      </c>
      <c r="M83" t="s">
        <v>50</v>
      </c>
      <c r="N83" t="s">
        <v>163</v>
      </c>
      <c r="O83" s="11" t="s">
        <v>1113</v>
      </c>
      <c r="P83">
        <v>2</v>
      </c>
      <c r="Q83">
        <v>0</v>
      </c>
      <c r="R83">
        <v>1</v>
      </c>
      <c r="S83">
        <v>0</v>
      </c>
      <c r="T83">
        <v>1</v>
      </c>
      <c r="U83">
        <f>Table4[[#This Row],[Report]]*$P$322+Table4[[#This Row],[Journals]]*$Q$322+Table4[[#This Row],[Databases]]*$R$322+Table4[[#This Row],[Websites]]*$S$322+Table4[[#This Row],[Newspaper]]*$T$322</f>
        <v>101</v>
      </c>
      <c r="V83">
        <f>SUM(Table4[[#This Row],[Report]:[Websites]])</f>
        <v>3</v>
      </c>
      <c r="W83">
        <f>IF(Table4[[#This Row],[Insured Cost]]="",1,IF(Table4[[#This Row],[Reported cost]]="",2,""))</f>
        <v>1</v>
      </c>
      <c r="AF83" s="2">
        <v>3600000</v>
      </c>
      <c r="AG83" s="78"/>
      <c r="AS83" s="74"/>
      <c r="AT83" s="74"/>
      <c r="BZ83" t="str">
        <f>IFERROR(LEFT(Table4[[#This Row],[reference/s]],SEARCH(";",Table4[[#This Row],[reference/s]])-1),"")</f>
        <v>BOM</v>
      </c>
      <c r="CA83" t="str">
        <f>IFERROR(MID(Table4[[#This Row],[reference/s]],SEARCH(";",Table4[[#This Row],[reference/s]])+2,SEARCH(";",Table4[[#This Row],[reference/s]],SEARCH(";",Table4[[#This Row],[reference/s]])+1)-SEARCH(";",Table4[[#This Row],[reference/s]])-2),"")</f>
        <v>EM-DAT</v>
      </c>
      <c r="CB83">
        <f>IFERROR(SEARCH(";",Table4[[#This Row],[reference/s]]),"")</f>
        <v>4</v>
      </c>
      <c r="CC83" s="1">
        <f>IFERROR(SEARCH(";",Table4[[#This Row],[reference/s]],Table4[[#This Row],[Column2]]+1),"")</f>
        <v>12</v>
      </c>
      <c r="CD83" s="1">
        <f>IFERROR(SEARCH(";",Table4[[#This Row],[reference/s]],Table4[[#This Row],[Column3]]+1),"")</f>
        <v>29</v>
      </c>
      <c r="CE83" s="1" t="str">
        <f>IFERROR(SEARCH(";",Table4[[#This Row],[reference/s]],Table4[[#This Row],[Column4]]+1),"")</f>
        <v/>
      </c>
      <c r="CF83" s="1" t="str">
        <f>IFERROR(SEARCH(";",Table4[[#This Row],[reference/s]],Table4[[#This Row],[Column5]]+1),"")</f>
        <v/>
      </c>
      <c r="CG83" s="1" t="str">
        <f>IFERROR(SEARCH(";",Table4[[#This Row],[reference/s]],Table4[[#This Row],[Column6]]+1),"")</f>
        <v/>
      </c>
      <c r="CH83" s="1" t="str">
        <f>IFERROR(SEARCH(";",Table4[[#This Row],[reference/s]],Table4[[#This Row],[Column7]]+1),"")</f>
        <v/>
      </c>
      <c r="CI83" s="1" t="str">
        <f>IFERROR(SEARCH(";",Table4[[#This Row],[reference/s]],Table4[[#This Row],[Column8]]+1),"")</f>
        <v/>
      </c>
      <c r="CJ83" s="1" t="str">
        <f>IFERROR(SEARCH(";",Table4[[#This Row],[reference/s]],Table4[[#This Row],[Column9]]+1),"")</f>
        <v/>
      </c>
      <c r="CK83" s="1" t="str">
        <f>IFERROR(SEARCH(";",Table4[[#This Row],[reference/s]],Table4[[#This Row],[Column10]]+1),"")</f>
        <v/>
      </c>
      <c r="CL83" s="1" t="str">
        <f>IFERROR(SEARCH(";",Table4[[#This Row],[reference/s]],Table4[[#This Row],[Column11]]+1),"")</f>
        <v/>
      </c>
      <c r="CM83" s="1" t="str">
        <f>IFERROR(MID(Table4[[#This Row],[reference/s]],Table4[[#This Row],[Column3]]+2,Table4[[#This Row],[Column4]]-Table4[[#This Row],[Column3]]-2),"")</f>
        <v>PDF - newspaper</v>
      </c>
      <c r="CN83" s="1" t="str">
        <f>IFERROR(MID(Table4[[#This Row],[reference/s]],Table4[[#This Row],[Column4]]+2,Table4[[#This Row],[Column5]]-Table4[[#This Row],[Column4]]-2),"")</f>
        <v/>
      </c>
      <c r="CO83" s="1" t="str">
        <f>IFERROR(MID(Table4[[#This Row],[reference/s]],Table4[[#This Row],[Column5]]+2,Table4[[#This Row],[Column6]]-Table4[[#This Row],[Column5]]-2),"")</f>
        <v/>
      </c>
    </row>
    <row r="84" spans="1:93">
      <c r="B84" t="s">
        <v>1593</v>
      </c>
      <c r="C84" t="s">
        <v>642</v>
      </c>
      <c r="F84" s="4">
        <v>30567</v>
      </c>
      <c r="G84" s="7">
        <v>30579</v>
      </c>
      <c r="H84" t="s">
        <v>695</v>
      </c>
      <c r="I84" s="74">
        <v>1983</v>
      </c>
      <c r="K84" t="s">
        <v>860</v>
      </c>
      <c r="L84" t="s">
        <v>30</v>
      </c>
      <c r="M84" t="s">
        <v>30</v>
      </c>
      <c r="N84" t="s">
        <v>739</v>
      </c>
      <c r="O84" s="35" t="s">
        <v>704</v>
      </c>
      <c r="P84">
        <v>0</v>
      </c>
      <c r="Q84">
        <v>0</v>
      </c>
      <c r="R84">
        <v>0</v>
      </c>
      <c r="S84">
        <v>1</v>
      </c>
      <c r="T84">
        <v>2</v>
      </c>
      <c r="U84">
        <f>Table4[[#This Row],[Report]]*$P$322+Table4[[#This Row],[Journals]]*$Q$322+Table4[[#This Row],[Databases]]*$R$322+Table4[[#This Row],[Websites]]*$S$322+Table4[[#This Row],[Newspaper]]*$T$322</f>
        <v>12</v>
      </c>
      <c r="V84">
        <f>SUM(Table4[[#This Row],[Report]:[Websites]])</f>
        <v>1</v>
      </c>
      <c r="W84">
        <f>IF(Table4[[#This Row],[Insured Cost]]="",1,IF(Table4[[#This Row],[Reported cost]]="",2,""))</f>
        <v>1</v>
      </c>
      <c r="X84">
        <v>40</v>
      </c>
      <c r="AF84" s="2">
        <v>3000000</v>
      </c>
      <c r="AG84" s="78"/>
      <c r="AS84" s="74"/>
      <c r="AT84" s="74"/>
      <c r="BD84">
        <v>100</v>
      </c>
      <c r="BZ84" t="str">
        <f>IFERROR(LEFT(Table4[[#This Row],[reference/s]],SEARCH(";",Table4[[#This Row],[reference/s]])-1),"")</f>
        <v>wiki</v>
      </c>
      <c r="CA84" t="str">
        <f>IFERROR(MID(Table4[[#This Row],[reference/s]],SEARCH(";",Table4[[#This Row],[reference/s]])+2,SEARCH(";",Table4[[#This Row],[reference/s]],SEARCH(";",Table4[[#This Row],[reference/s]])+1)-SEARCH(";",Table4[[#This Row],[reference/s]])-2),"")</f>
        <v/>
      </c>
      <c r="CB84">
        <f>IFERROR(SEARCH(";",Table4[[#This Row],[reference/s]]),"")</f>
        <v>5</v>
      </c>
      <c r="CC84" s="1" t="str">
        <f>IFERROR(SEARCH(";",Table4[[#This Row],[reference/s]],Table4[[#This Row],[Column2]]+1),"")</f>
        <v/>
      </c>
      <c r="CD84" s="1" t="str">
        <f>IFERROR(SEARCH(";",Table4[[#This Row],[reference/s]],Table4[[#This Row],[Column3]]+1),"")</f>
        <v/>
      </c>
      <c r="CE84" s="1" t="str">
        <f>IFERROR(SEARCH(";",Table4[[#This Row],[reference/s]],Table4[[#This Row],[Column4]]+1),"")</f>
        <v/>
      </c>
      <c r="CF84" s="1" t="str">
        <f>IFERROR(SEARCH(";",Table4[[#This Row],[reference/s]],Table4[[#This Row],[Column5]]+1),"")</f>
        <v/>
      </c>
      <c r="CG84" s="1" t="str">
        <f>IFERROR(SEARCH(";",Table4[[#This Row],[reference/s]],Table4[[#This Row],[Column6]]+1),"")</f>
        <v/>
      </c>
      <c r="CH84" s="1" t="str">
        <f>IFERROR(SEARCH(";",Table4[[#This Row],[reference/s]],Table4[[#This Row],[Column7]]+1),"")</f>
        <v/>
      </c>
      <c r="CI84" s="1" t="str">
        <f>IFERROR(SEARCH(";",Table4[[#This Row],[reference/s]],Table4[[#This Row],[Column8]]+1),"")</f>
        <v/>
      </c>
      <c r="CJ84" s="1" t="str">
        <f>IFERROR(SEARCH(";",Table4[[#This Row],[reference/s]],Table4[[#This Row],[Column9]]+1),"")</f>
        <v/>
      </c>
      <c r="CK84" s="1" t="str">
        <f>IFERROR(SEARCH(";",Table4[[#This Row],[reference/s]],Table4[[#This Row],[Column10]]+1),"")</f>
        <v/>
      </c>
      <c r="CL84" s="1" t="str">
        <f>IFERROR(SEARCH(";",Table4[[#This Row],[reference/s]],Table4[[#This Row],[Column11]]+1),"")</f>
        <v/>
      </c>
      <c r="CM84" s="1" t="str">
        <f>IFERROR(MID(Table4[[#This Row],[reference/s]],Table4[[#This Row],[Column3]]+2,Table4[[#This Row],[Column4]]-Table4[[#This Row],[Column3]]-2),"")</f>
        <v/>
      </c>
      <c r="CN84" s="1" t="str">
        <f>IFERROR(MID(Table4[[#This Row],[reference/s]],Table4[[#This Row],[Column4]]+2,Table4[[#This Row],[Column5]]-Table4[[#This Row],[Column4]]-2),"")</f>
        <v/>
      </c>
      <c r="CO84" s="1" t="str">
        <f>IFERROR(MID(Table4[[#This Row],[reference/s]],Table4[[#This Row],[Column5]]+2,Table4[[#This Row],[Column6]]-Table4[[#This Row],[Column5]]-2),"")</f>
        <v/>
      </c>
    </row>
    <row r="85" spans="1:93">
      <c r="B85" t="s">
        <v>1593</v>
      </c>
      <c r="C85" t="s">
        <v>606</v>
      </c>
      <c r="F85" s="4">
        <v>30437</v>
      </c>
      <c r="G85" s="7">
        <v>30497</v>
      </c>
      <c r="H85" t="s">
        <v>666</v>
      </c>
      <c r="I85" s="74">
        <v>1983</v>
      </c>
      <c r="J85" s="1"/>
      <c r="L85" t="s">
        <v>50</v>
      </c>
      <c r="M85" t="s">
        <v>50</v>
      </c>
      <c r="O85" s="11" t="s">
        <v>904</v>
      </c>
      <c r="P85">
        <v>0</v>
      </c>
      <c r="Q85">
        <v>0</v>
      </c>
      <c r="R85">
        <v>0</v>
      </c>
      <c r="S85">
        <v>1</v>
      </c>
      <c r="T85">
        <v>3</v>
      </c>
      <c r="U85">
        <f>Table4[[#This Row],[Report]]*$P$322+Table4[[#This Row],[Journals]]*$Q$322+Table4[[#This Row],[Databases]]*$R$322+Table4[[#This Row],[Websites]]*$S$322+Table4[[#This Row],[Newspaper]]*$T$322</f>
        <v>13</v>
      </c>
      <c r="V85">
        <f>SUM(Table4[[#This Row],[Report]:[Websites]])</f>
        <v>1</v>
      </c>
      <c r="W85">
        <f>IF(Table4[[#This Row],[Insured Cost]]="",1,IF(Table4[[#This Row],[Reported cost]]="",2,""))</f>
        <v>1</v>
      </c>
      <c r="AF85" s="2">
        <v>10000000</v>
      </c>
      <c r="AG85" s="78"/>
      <c r="AS85" s="74"/>
      <c r="AT85" s="74"/>
      <c r="BZ85" t="str">
        <f>IFERROR(LEFT(Table4[[#This Row],[reference/s]],SEARCH(";",Table4[[#This Row],[reference/s]])-1),"")</f>
        <v>PDF - newspaper</v>
      </c>
      <c r="CA85" t="str">
        <f>IFERROR(MID(Table4[[#This Row],[reference/s]],SEARCH(";",Table4[[#This Row],[reference/s]])+2,SEARCH(";",Table4[[#This Row],[reference/s]],SEARCH(";",Table4[[#This Row],[reference/s]])+1)-SEARCH(";",Table4[[#This Row],[reference/s]])-2),"")</f>
        <v/>
      </c>
      <c r="CB85">
        <f>IFERROR(SEARCH(";",Table4[[#This Row],[reference/s]]),"")</f>
        <v>16</v>
      </c>
      <c r="CC85" s="1" t="str">
        <f>IFERROR(SEARCH(";",Table4[[#This Row],[reference/s]],Table4[[#This Row],[Column2]]+1),"")</f>
        <v/>
      </c>
      <c r="CD85" s="1" t="str">
        <f>IFERROR(SEARCH(";",Table4[[#This Row],[reference/s]],Table4[[#This Row],[Column3]]+1),"")</f>
        <v/>
      </c>
      <c r="CE85" s="1" t="str">
        <f>IFERROR(SEARCH(";",Table4[[#This Row],[reference/s]],Table4[[#This Row],[Column4]]+1),"")</f>
        <v/>
      </c>
      <c r="CF85" s="1" t="str">
        <f>IFERROR(SEARCH(";",Table4[[#This Row],[reference/s]],Table4[[#This Row],[Column5]]+1),"")</f>
        <v/>
      </c>
      <c r="CG85" s="1" t="str">
        <f>IFERROR(SEARCH(";",Table4[[#This Row],[reference/s]],Table4[[#This Row],[Column6]]+1),"")</f>
        <v/>
      </c>
      <c r="CH85" s="1" t="str">
        <f>IFERROR(SEARCH(";",Table4[[#This Row],[reference/s]],Table4[[#This Row],[Column7]]+1),"")</f>
        <v/>
      </c>
      <c r="CI85" s="1" t="str">
        <f>IFERROR(SEARCH(";",Table4[[#This Row],[reference/s]],Table4[[#This Row],[Column8]]+1),"")</f>
        <v/>
      </c>
      <c r="CJ85" s="1" t="str">
        <f>IFERROR(SEARCH(";",Table4[[#This Row],[reference/s]],Table4[[#This Row],[Column9]]+1),"")</f>
        <v/>
      </c>
      <c r="CK85" s="1" t="str">
        <f>IFERROR(SEARCH(";",Table4[[#This Row],[reference/s]],Table4[[#This Row],[Column10]]+1),"")</f>
        <v/>
      </c>
      <c r="CL85" s="1" t="str">
        <f>IFERROR(SEARCH(";",Table4[[#This Row],[reference/s]],Table4[[#This Row],[Column11]]+1),"")</f>
        <v/>
      </c>
      <c r="CM85" s="1" t="str">
        <f>IFERROR(MID(Table4[[#This Row],[reference/s]],Table4[[#This Row],[Column3]]+2,Table4[[#This Row],[Column4]]-Table4[[#This Row],[Column3]]-2),"")</f>
        <v/>
      </c>
      <c r="CN85" s="1" t="str">
        <f>IFERROR(MID(Table4[[#This Row],[reference/s]],Table4[[#This Row],[Column4]]+2,Table4[[#This Row],[Column5]]-Table4[[#This Row],[Column4]]-2),"")</f>
        <v/>
      </c>
      <c r="CO85" s="1" t="str">
        <f>IFERROR(MID(Table4[[#This Row],[reference/s]],Table4[[#This Row],[Column5]]+2,Table4[[#This Row],[Column6]]-Table4[[#This Row],[Column5]]-2),"")</f>
        <v/>
      </c>
    </row>
    <row r="86" spans="1:93">
      <c r="B86" t="s">
        <v>1587</v>
      </c>
      <c r="C86" t="s">
        <v>642</v>
      </c>
      <c r="D86" t="s">
        <v>597</v>
      </c>
      <c r="F86" s="4">
        <v>30588</v>
      </c>
      <c r="G86" s="4">
        <v>30588</v>
      </c>
      <c r="H86" t="s">
        <v>695</v>
      </c>
      <c r="I86" s="74">
        <v>1983</v>
      </c>
      <c r="K86" t="s">
        <v>718</v>
      </c>
      <c r="L86" t="s">
        <v>37</v>
      </c>
      <c r="M86" t="s">
        <v>37</v>
      </c>
      <c r="N86" t="s">
        <v>739</v>
      </c>
      <c r="O86" s="35" t="s">
        <v>903</v>
      </c>
      <c r="P86">
        <v>0</v>
      </c>
      <c r="Q86">
        <v>0</v>
      </c>
      <c r="R86">
        <v>1</v>
      </c>
      <c r="S86">
        <v>1</v>
      </c>
      <c r="T86">
        <v>0</v>
      </c>
      <c r="U86">
        <f>Table4[[#This Row],[Report]]*$P$322+Table4[[#This Row],[Journals]]*$Q$322+Table4[[#This Row],[Databases]]*$R$322+Table4[[#This Row],[Websites]]*$S$322+Table4[[#This Row],[Newspaper]]*$T$322</f>
        <v>30</v>
      </c>
      <c r="V86">
        <f>SUM(Table4[[#This Row],[Report]:[Websites]])</f>
        <v>2</v>
      </c>
      <c r="W86">
        <f>IF(Table4[[#This Row],[Insured Cost]]="",1,IF(Table4[[#This Row],[Reported cost]]="",2,""))</f>
        <v>2</v>
      </c>
      <c r="AE86" s="2">
        <v>12000000</v>
      </c>
      <c r="AF86" s="2"/>
      <c r="AG86" s="78"/>
      <c r="AS86" s="74"/>
      <c r="AT86" s="74"/>
      <c r="BZ86" t="str">
        <f>IFERROR(LEFT(Table4[[#This Row],[reference/s]],SEARCH(";",Table4[[#This Row],[reference/s]])-1),"")</f>
        <v>ICA</v>
      </c>
      <c r="CA86" t="str">
        <f>IFERROR(MID(Table4[[#This Row],[reference/s]],SEARCH(";",Table4[[#This Row],[reference/s]])+2,SEARCH(";",Table4[[#This Row],[reference/s]],SEARCH(";",Table4[[#This Row],[reference/s]])+1)-SEARCH(";",Table4[[#This Row],[reference/s]])-2),"")</f>
        <v/>
      </c>
      <c r="CB86">
        <f>IFERROR(SEARCH(";",Table4[[#This Row],[reference/s]]),"")</f>
        <v>4</v>
      </c>
      <c r="CC86" s="1" t="str">
        <f>IFERROR(SEARCH(";",Table4[[#This Row],[reference/s]],Table4[[#This Row],[Column2]]+1),"")</f>
        <v/>
      </c>
      <c r="CD86" s="1" t="str">
        <f>IFERROR(SEARCH(";",Table4[[#This Row],[reference/s]],Table4[[#This Row],[Column3]]+1),"")</f>
        <v/>
      </c>
      <c r="CE86" s="1" t="str">
        <f>IFERROR(SEARCH(";",Table4[[#This Row],[reference/s]],Table4[[#This Row],[Column4]]+1),"")</f>
        <v/>
      </c>
      <c r="CF86" s="1" t="str">
        <f>IFERROR(SEARCH(";",Table4[[#This Row],[reference/s]],Table4[[#This Row],[Column5]]+1),"")</f>
        <v/>
      </c>
      <c r="CG86" s="1" t="str">
        <f>IFERROR(SEARCH(";",Table4[[#This Row],[reference/s]],Table4[[#This Row],[Column6]]+1),"")</f>
        <v/>
      </c>
      <c r="CH86" s="1" t="str">
        <f>IFERROR(SEARCH(";",Table4[[#This Row],[reference/s]],Table4[[#This Row],[Column7]]+1),"")</f>
        <v/>
      </c>
      <c r="CI86" s="1" t="str">
        <f>IFERROR(SEARCH(";",Table4[[#This Row],[reference/s]],Table4[[#This Row],[Column8]]+1),"")</f>
        <v/>
      </c>
      <c r="CJ86" s="1" t="str">
        <f>IFERROR(SEARCH(";",Table4[[#This Row],[reference/s]],Table4[[#This Row],[Column9]]+1),"")</f>
        <v/>
      </c>
      <c r="CK86" s="1" t="str">
        <f>IFERROR(SEARCH(";",Table4[[#This Row],[reference/s]],Table4[[#This Row],[Column10]]+1),"")</f>
        <v/>
      </c>
      <c r="CL86" s="1" t="str">
        <f>IFERROR(SEARCH(";",Table4[[#This Row],[reference/s]],Table4[[#This Row],[Column11]]+1),"")</f>
        <v/>
      </c>
      <c r="CM86" s="1" t="str">
        <f>IFERROR(MID(Table4[[#This Row],[reference/s]],Table4[[#This Row],[Column3]]+2,Table4[[#This Row],[Column4]]-Table4[[#This Row],[Column3]]-2),"")</f>
        <v/>
      </c>
      <c r="CN86" s="1" t="str">
        <f>IFERROR(MID(Table4[[#This Row],[reference/s]],Table4[[#This Row],[Column4]]+2,Table4[[#This Row],[Column5]]-Table4[[#This Row],[Column4]]-2),"")</f>
        <v/>
      </c>
      <c r="CO86" s="1" t="str">
        <f>IFERROR(MID(Table4[[#This Row],[reference/s]],Table4[[#This Row],[Column5]]+2,Table4[[#This Row],[Column6]]-Table4[[#This Row],[Column5]]-2),"")</f>
        <v/>
      </c>
    </row>
    <row r="87" spans="1:93">
      <c r="B87" t="s">
        <v>1593</v>
      </c>
      <c r="C87" t="s">
        <v>475</v>
      </c>
      <c r="D87" t="s">
        <v>618</v>
      </c>
      <c r="E87" t="s">
        <v>720</v>
      </c>
      <c r="F87" s="15">
        <v>30318</v>
      </c>
      <c r="G87" s="15">
        <v>30327</v>
      </c>
      <c r="H87" t="s">
        <v>657</v>
      </c>
      <c r="I87" s="74">
        <v>1983</v>
      </c>
      <c r="K87" t="s">
        <v>858</v>
      </c>
      <c r="L87" t="s">
        <v>33</v>
      </c>
      <c r="M87" t="s">
        <v>33</v>
      </c>
      <c r="N87" t="s">
        <v>739</v>
      </c>
      <c r="O87" s="11" t="s">
        <v>902</v>
      </c>
      <c r="P87">
        <v>1</v>
      </c>
      <c r="Q87">
        <v>0</v>
      </c>
      <c r="R87">
        <v>0</v>
      </c>
      <c r="S87">
        <v>1</v>
      </c>
      <c r="T87">
        <v>1</v>
      </c>
      <c r="U87">
        <f>Table4[[#This Row],[Report]]*$P$322+Table4[[#This Row],[Journals]]*$Q$322+Table4[[#This Row],[Databases]]*$R$322+Table4[[#This Row],[Websites]]*$S$322+Table4[[#This Row],[Newspaper]]*$T$322</f>
        <v>51</v>
      </c>
      <c r="V87">
        <f>SUM(Table4[[#This Row],[Report]:[Websites]])</f>
        <v>2</v>
      </c>
      <c r="W87">
        <f>IF(Table4[[#This Row],[Insured Cost]]="",1,IF(Table4[[#This Row],[Reported cost]]="",2,""))</f>
        <v>1</v>
      </c>
      <c r="AA87">
        <v>2</v>
      </c>
      <c r="AF87" s="2">
        <v>3000000</v>
      </c>
      <c r="AG87" s="78"/>
      <c r="AS87" s="74"/>
      <c r="AT87" s="74"/>
      <c r="BZ87" t="str">
        <f>IFERROR(LEFT(Table4[[#This Row],[reference/s]],SEARCH(";",Table4[[#This Row],[reference/s]])-1),"")</f>
        <v>bom</v>
      </c>
      <c r="CA87" t="str">
        <f>IFERROR(MID(Table4[[#This Row],[reference/s]],SEARCH(";",Table4[[#This Row],[reference/s]])+2,SEARCH(";",Table4[[#This Row],[reference/s]],SEARCH(";",Table4[[#This Row],[reference/s]])+1)-SEARCH(";",Table4[[#This Row],[reference/s]])-2),"")</f>
        <v>PDF - newspaper</v>
      </c>
      <c r="CB87">
        <f>IFERROR(SEARCH(";",Table4[[#This Row],[reference/s]]),"")</f>
        <v>4</v>
      </c>
      <c r="CC87" s="1">
        <f>IFERROR(SEARCH(";",Table4[[#This Row],[reference/s]],Table4[[#This Row],[Column2]]+1),"")</f>
        <v>21</v>
      </c>
      <c r="CD87" s="1" t="str">
        <f>IFERROR(SEARCH(";",Table4[[#This Row],[reference/s]],Table4[[#This Row],[Column3]]+1),"")</f>
        <v/>
      </c>
      <c r="CE87" s="1" t="str">
        <f>IFERROR(SEARCH(";",Table4[[#This Row],[reference/s]],Table4[[#This Row],[Column4]]+1),"")</f>
        <v/>
      </c>
      <c r="CF87" s="1" t="str">
        <f>IFERROR(SEARCH(";",Table4[[#This Row],[reference/s]],Table4[[#This Row],[Column5]]+1),"")</f>
        <v/>
      </c>
      <c r="CG87" s="1" t="str">
        <f>IFERROR(SEARCH(";",Table4[[#This Row],[reference/s]],Table4[[#This Row],[Column6]]+1),"")</f>
        <v/>
      </c>
      <c r="CH87" s="1" t="str">
        <f>IFERROR(SEARCH(";",Table4[[#This Row],[reference/s]],Table4[[#This Row],[Column7]]+1),"")</f>
        <v/>
      </c>
      <c r="CI87" s="1" t="str">
        <f>IFERROR(SEARCH(";",Table4[[#This Row],[reference/s]],Table4[[#This Row],[Column8]]+1),"")</f>
        <v/>
      </c>
      <c r="CJ87" s="1" t="str">
        <f>IFERROR(SEARCH(";",Table4[[#This Row],[reference/s]],Table4[[#This Row],[Column9]]+1),"")</f>
        <v/>
      </c>
      <c r="CK87" s="1" t="str">
        <f>IFERROR(SEARCH(";",Table4[[#This Row],[reference/s]],Table4[[#This Row],[Column10]]+1),"")</f>
        <v/>
      </c>
      <c r="CL87" s="1" t="str">
        <f>IFERROR(SEARCH(";",Table4[[#This Row],[reference/s]],Table4[[#This Row],[Column11]]+1),"")</f>
        <v/>
      </c>
      <c r="CM87" s="1" t="str">
        <f>IFERROR(MID(Table4[[#This Row],[reference/s]],Table4[[#This Row],[Column3]]+2,Table4[[#This Row],[Column4]]-Table4[[#This Row],[Column3]]-2),"")</f>
        <v/>
      </c>
      <c r="CN87" s="1" t="str">
        <f>IFERROR(MID(Table4[[#This Row],[reference/s]],Table4[[#This Row],[Column4]]+2,Table4[[#This Row],[Column5]]-Table4[[#This Row],[Column4]]-2),"")</f>
        <v/>
      </c>
      <c r="CO87" s="1" t="str">
        <f>IFERROR(MID(Table4[[#This Row],[reference/s]],Table4[[#This Row],[Column5]]+2,Table4[[#This Row],[Column6]]-Table4[[#This Row],[Column5]]-2),"")</f>
        <v/>
      </c>
    </row>
    <row r="88" spans="1:93">
      <c r="B88" t="s">
        <v>1593</v>
      </c>
      <c r="C88" t="s">
        <v>606</v>
      </c>
      <c r="F88" s="4">
        <v>30367</v>
      </c>
      <c r="G88" s="4">
        <v>30379</v>
      </c>
      <c r="H88" t="s">
        <v>658</v>
      </c>
      <c r="I88" s="74">
        <v>1983</v>
      </c>
      <c r="K88" t="s">
        <v>859</v>
      </c>
      <c r="L88" t="s">
        <v>51</v>
      </c>
      <c r="M88" t="s">
        <v>51</v>
      </c>
      <c r="N88" t="s">
        <v>739</v>
      </c>
      <c r="O88" s="35" t="s">
        <v>1282</v>
      </c>
      <c r="P88">
        <v>1</v>
      </c>
      <c r="Q88">
        <v>0</v>
      </c>
      <c r="R88">
        <v>0</v>
      </c>
      <c r="S88">
        <v>1</v>
      </c>
      <c r="T88">
        <v>1</v>
      </c>
      <c r="U88">
        <f>Table4[[#This Row],[Report]]*$P$322+Table4[[#This Row],[Journals]]*$Q$322+Table4[[#This Row],[Databases]]*$R$322+Table4[[#This Row],[Websites]]*$S$322+Table4[[#This Row],[Newspaper]]*$T$322</f>
        <v>51</v>
      </c>
      <c r="V88">
        <f>SUM(Table4[[#This Row],[Report]:[Websites]])</f>
        <v>2</v>
      </c>
      <c r="W88">
        <f>IF(Table4[[#This Row],[Insured Cost]]="",1,IF(Table4[[#This Row],[Reported cost]]="",2,""))</f>
        <v>1</v>
      </c>
      <c r="Y88">
        <v>10000</v>
      </c>
      <c r="AA88">
        <v>10</v>
      </c>
      <c r="AF88" s="2">
        <v>7000000</v>
      </c>
      <c r="AG88" s="78"/>
      <c r="AS88" s="74"/>
      <c r="AT88" s="74"/>
      <c r="BD88">
        <v>140</v>
      </c>
      <c r="BZ88" t="str">
        <f>IFERROR(LEFT(Table4[[#This Row],[reference/s]],SEARCH(";",Table4[[#This Row],[reference/s]])-1),"")</f>
        <v>wiki</v>
      </c>
      <c r="CA88" t="str">
        <f>IFERROR(MID(Table4[[#This Row],[reference/s]],SEARCH(";",Table4[[#This Row],[reference/s]])+2,SEARCH(";",Table4[[#This Row],[reference/s]],SEARCH(";",Table4[[#This Row],[reference/s]])+1)-SEARCH(";",Table4[[#This Row],[reference/s]])-2),"")</f>
        <v>PDF - newspaper</v>
      </c>
      <c r="CB88">
        <f>IFERROR(SEARCH(";",Table4[[#This Row],[reference/s]]),"")</f>
        <v>5</v>
      </c>
      <c r="CC88" s="1">
        <f>IFERROR(SEARCH(";",Table4[[#This Row],[reference/s]],Table4[[#This Row],[Column2]]+1),"")</f>
        <v>22</v>
      </c>
      <c r="CD88" s="1">
        <f>IFERROR(SEARCH(";",Table4[[#This Row],[reference/s]],Table4[[#This Row],[Column3]]+1),"")</f>
        <v>116</v>
      </c>
      <c r="CE88" s="1" t="str">
        <f>IFERROR(SEARCH(";",Table4[[#This Row],[reference/s]],Table4[[#This Row],[Column4]]+1),"")</f>
        <v/>
      </c>
      <c r="CF88" s="1" t="str">
        <f>IFERROR(SEARCH(";",Table4[[#This Row],[reference/s]],Table4[[#This Row],[Column5]]+1),"")</f>
        <v/>
      </c>
      <c r="CG88" s="1" t="str">
        <f>IFERROR(SEARCH(";",Table4[[#This Row],[reference/s]],Table4[[#This Row],[Column6]]+1),"")</f>
        <v/>
      </c>
      <c r="CH88" s="1" t="str">
        <f>IFERROR(SEARCH(";",Table4[[#This Row],[reference/s]],Table4[[#This Row],[Column7]]+1),"")</f>
        <v/>
      </c>
      <c r="CI88" s="1" t="str">
        <f>IFERROR(SEARCH(";",Table4[[#This Row],[reference/s]],Table4[[#This Row],[Column8]]+1),"")</f>
        <v/>
      </c>
      <c r="CJ88" s="1" t="str">
        <f>IFERROR(SEARCH(";",Table4[[#This Row],[reference/s]],Table4[[#This Row],[Column9]]+1),"")</f>
        <v/>
      </c>
      <c r="CK88" s="1" t="str">
        <f>IFERROR(SEARCH(";",Table4[[#This Row],[reference/s]],Table4[[#This Row],[Column10]]+1),"")</f>
        <v/>
      </c>
      <c r="CL88" s="1" t="str">
        <f>IFERROR(SEARCH(";",Table4[[#This Row],[reference/s]],Table4[[#This Row],[Column11]]+1),"")</f>
        <v/>
      </c>
      <c r="CM88" s="1" t="str">
        <f>IFERROR(MID(Table4[[#This Row],[reference/s]],Table4[[#This Row],[Column3]]+2,Table4[[#This Row],[Column4]]-Table4[[#This Row],[Column3]]-2),"")</f>
        <v>Engineering and Water Supply Dept (1983) *only availble at SA library and they wont release*</v>
      </c>
      <c r="CN88" s="1" t="str">
        <f>IFERROR(MID(Table4[[#This Row],[reference/s]],Table4[[#This Row],[Column4]]+2,Table4[[#This Row],[Column5]]-Table4[[#This Row],[Column4]]-2),"")</f>
        <v/>
      </c>
      <c r="CO88" s="1" t="str">
        <f>IFERROR(MID(Table4[[#This Row],[reference/s]],Table4[[#This Row],[Column5]]+2,Table4[[#This Row],[Column6]]-Table4[[#This Row],[Column5]]-2),"")</f>
        <v/>
      </c>
    </row>
    <row r="89" spans="1:93">
      <c r="A89">
        <v>347</v>
      </c>
      <c r="B89" t="s">
        <v>1585</v>
      </c>
      <c r="C89" t="s">
        <v>585</v>
      </c>
      <c r="D89" t="s">
        <v>243</v>
      </c>
      <c r="E89" t="s">
        <v>715</v>
      </c>
      <c r="F89" s="4">
        <v>30317</v>
      </c>
      <c r="G89" s="4">
        <v>30347</v>
      </c>
      <c r="H89" t="s">
        <v>657</v>
      </c>
      <c r="I89" s="74">
        <v>1983</v>
      </c>
      <c r="K89" t="s">
        <v>491</v>
      </c>
      <c r="L89" t="s">
        <v>37</v>
      </c>
      <c r="M89" t="s">
        <v>37</v>
      </c>
      <c r="N89" t="s">
        <v>739</v>
      </c>
      <c r="O89" s="11" t="s">
        <v>1116</v>
      </c>
      <c r="P89">
        <v>0</v>
      </c>
      <c r="Q89">
        <v>1</v>
      </c>
      <c r="R89">
        <v>1</v>
      </c>
      <c r="S89">
        <v>1</v>
      </c>
      <c r="T89">
        <v>0</v>
      </c>
      <c r="U89">
        <f>Table4[[#This Row],[Report]]*$P$322+Table4[[#This Row],[Journals]]*$Q$322+Table4[[#This Row],[Databases]]*$R$322+Table4[[#This Row],[Websites]]*$S$322+Table4[[#This Row],[Newspaper]]*$T$322</f>
        <v>60</v>
      </c>
      <c r="V89">
        <f>SUM(Table4[[#This Row],[Report]:[Websites]])</f>
        <v>3</v>
      </c>
      <c r="W89">
        <f>IF(Table4[[#This Row],[Insured Cost]]="",1,IF(Table4[[#This Row],[Reported cost]]="",2,""))</f>
        <v>1</v>
      </c>
      <c r="AA89">
        <v>6</v>
      </c>
      <c r="AD89">
        <v>3</v>
      </c>
      <c r="AF89" s="2">
        <v>12000000</v>
      </c>
      <c r="AG89" s="78"/>
      <c r="AS89" s="74"/>
      <c r="AT89" s="74"/>
      <c r="BE89">
        <v>2</v>
      </c>
      <c r="BY89" t="s">
        <v>244</v>
      </c>
      <c r="BZ89" t="str">
        <f>IFERROR(LEFT(Table4[[#This Row],[reference/s]],SEARCH(";",Table4[[#This Row],[reference/s]])-1),"")</f>
        <v>EM-Track</v>
      </c>
      <c r="CA89" t="str">
        <f>IFERROR(MID(Table4[[#This Row],[reference/s]],SEARCH(";",Table4[[#This Row],[reference/s]])+2,SEARCH(";",Table4[[#This Row],[reference/s]],SEARCH(";",Table4[[#This Row],[reference/s]])+1)-SEARCH(";",Table4[[#This Row],[reference/s]])-2),"")</f>
        <v>http://www.theleader.com.au/story/1234238/heat-stirs-memory-of-tragic-bushfires/</v>
      </c>
      <c r="CB89">
        <f>IFERROR(SEARCH(";",Table4[[#This Row],[reference/s]]),"")</f>
        <v>9</v>
      </c>
      <c r="CC89" s="1">
        <f>IFERROR(SEARCH(";",Table4[[#This Row],[reference/s]],Table4[[#This Row],[Column2]]+1),"")</f>
        <v>91</v>
      </c>
      <c r="CD89" s="1" t="str">
        <f>IFERROR(SEARCH(";",Table4[[#This Row],[reference/s]],Table4[[#This Row],[Column3]]+1),"")</f>
        <v/>
      </c>
      <c r="CE89" s="1" t="str">
        <f>IFERROR(SEARCH(";",Table4[[#This Row],[reference/s]],Table4[[#This Row],[Column4]]+1),"")</f>
        <v/>
      </c>
      <c r="CF89" s="1" t="str">
        <f>IFERROR(SEARCH(";",Table4[[#This Row],[reference/s]],Table4[[#This Row],[Column5]]+1),"")</f>
        <v/>
      </c>
      <c r="CG89" s="1" t="str">
        <f>IFERROR(SEARCH(";",Table4[[#This Row],[reference/s]],Table4[[#This Row],[Column6]]+1),"")</f>
        <v/>
      </c>
      <c r="CH89" s="1" t="str">
        <f>IFERROR(SEARCH(";",Table4[[#This Row],[reference/s]],Table4[[#This Row],[Column7]]+1),"")</f>
        <v/>
      </c>
      <c r="CI89" s="1" t="str">
        <f>IFERROR(SEARCH(";",Table4[[#This Row],[reference/s]],Table4[[#This Row],[Column8]]+1),"")</f>
        <v/>
      </c>
      <c r="CJ89" s="1" t="str">
        <f>IFERROR(SEARCH(";",Table4[[#This Row],[reference/s]],Table4[[#This Row],[Column9]]+1),"")</f>
        <v/>
      </c>
      <c r="CK89" s="1" t="str">
        <f>IFERROR(SEARCH(";",Table4[[#This Row],[reference/s]],Table4[[#This Row],[Column10]]+1),"")</f>
        <v/>
      </c>
      <c r="CL89" s="1" t="str">
        <f>IFERROR(SEARCH(";",Table4[[#This Row],[reference/s]],Table4[[#This Row],[Column11]]+1),"")</f>
        <v/>
      </c>
      <c r="CM89" s="1" t="str">
        <f>IFERROR(MID(Table4[[#This Row],[reference/s]],Table4[[#This Row],[Column3]]+2,Table4[[#This Row],[Column4]]-Table4[[#This Row],[Column3]]-2),"")</f>
        <v/>
      </c>
      <c r="CN89" s="1" t="str">
        <f>IFERROR(MID(Table4[[#This Row],[reference/s]],Table4[[#This Row],[Column4]]+2,Table4[[#This Row],[Column5]]-Table4[[#This Row],[Column4]]-2),"")</f>
        <v/>
      </c>
      <c r="CO89" s="1" t="str">
        <f>IFERROR(MID(Table4[[#This Row],[reference/s]],Table4[[#This Row],[Column5]]+2,Table4[[#This Row],[Column6]]-Table4[[#This Row],[Column5]]-2),"")</f>
        <v/>
      </c>
    </row>
    <row r="90" spans="1:93">
      <c r="A90">
        <v>131</v>
      </c>
      <c r="B90" t="s">
        <v>1582</v>
      </c>
      <c r="C90" t="s">
        <v>585</v>
      </c>
      <c r="D90" t="s">
        <v>115</v>
      </c>
      <c r="E90" s="54" t="s">
        <v>1478</v>
      </c>
      <c r="F90" s="15">
        <v>30363</v>
      </c>
      <c r="G90" s="15">
        <v>30365</v>
      </c>
      <c r="H90" t="s">
        <v>661</v>
      </c>
      <c r="I90" s="74">
        <v>1983</v>
      </c>
      <c r="K90" t="s">
        <v>1070</v>
      </c>
      <c r="L90" t="s">
        <v>116</v>
      </c>
      <c r="M90" t="s">
        <v>30</v>
      </c>
      <c r="N90" t="s">
        <v>51</v>
      </c>
      <c r="O90" s="11" t="s">
        <v>1481</v>
      </c>
      <c r="P90">
        <v>0</v>
      </c>
      <c r="Q90">
        <v>2</v>
      </c>
      <c r="R90">
        <v>1</v>
      </c>
      <c r="S90">
        <v>0</v>
      </c>
      <c r="T90">
        <v>0</v>
      </c>
      <c r="U90">
        <f>Table4[[#This Row],[Report]]*$P$322+Table4[[#This Row],[Journals]]*$Q$322+Table4[[#This Row],[Databases]]*$R$322+Table4[[#This Row],[Websites]]*$S$322+Table4[[#This Row],[Newspaper]]*$T$322</f>
        <v>80</v>
      </c>
      <c r="V90">
        <f>SUM(Table4[[#This Row],[Report]:[Websites]])</f>
        <v>3</v>
      </c>
      <c r="W90" t="str">
        <f>IF(Table4[[#This Row],[Insured Cost]]="",1,IF(Table4[[#This Row],[Reported cost]]="",2,""))</f>
        <v/>
      </c>
      <c r="Y90">
        <v>250000</v>
      </c>
      <c r="Z90">
        <v>9000</v>
      </c>
      <c r="AA90">
        <f>Table4[[#This Row],[Minor]]+Table4[[#This Row],[Severe]]</f>
        <v>2676</v>
      </c>
      <c r="AB90">
        <v>2543</v>
      </c>
      <c r="AC90">
        <v>133</v>
      </c>
      <c r="AD90">
        <v>75</v>
      </c>
      <c r="AE90" s="2">
        <v>176000000</v>
      </c>
      <c r="AF90" s="2">
        <v>324000000</v>
      </c>
      <c r="AG90" s="78"/>
      <c r="AH90" t="s">
        <v>1479</v>
      </c>
      <c r="AJ90" t="s">
        <v>1304</v>
      </c>
      <c r="AK90" t="s">
        <v>1307</v>
      </c>
      <c r="AL90" t="s">
        <v>1308</v>
      </c>
      <c r="AR90" t="s">
        <v>1309</v>
      </c>
      <c r="AS90" s="74">
        <v>178</v>
      </c>
      <c r="AT90" s="74">
        <v>2463</v>
      </c>
      <c r="AX90" t="s">
        <v>1480</v>
      </c>
      <c r="AZ90">
        <v>30000</v>
      </c>
      <c r="BE90">
        <v>2000</v>
      </c>
      <c r="BY90" t="s">
        <v>117</v>
      </c>
      <c r="BZ90" t="str">
        <f>IFERROR(LEFT(Table4[[#This Row],[reference/s]],SEARCH(";",Table4[[#This Row],[reference/s]])-1),"")</f>
        <v>EM-Track [75]</v>
      </c>
      <c r="CA90" t="str">
        <f>IFERROR(MID(Table4[[#This Row],[reference/s]],SEARCH(";",Table4[[#This Row],[reference/s]])+2,SEARCH(";",Table4[[#This Row],[reference/s]],SEARCH(";",Table4[[#This Row],[reference/s]])+1)-SEARCH(";",Table4[[#This Row],[reference/s]])-2),"")</f>
        <v>em-dat</v>
      </c>
      <c r="CB90">
        <f>IFERROR(SEARCH(";",Table4[[#This Row],[reference/s]]),"")</f>
        <v>14</v>
      </c>
      <c r="CC90" s="1">
        <f>IFERROR(SEARCH(";",Table4[[#This Row],[reference/s]],Table4[[#This Row],[Column2]]+1),"")</f>
        <v>22</v>
      </c>
      <c r="CD90" s="1">
        <f>IFERROR(SEARCH(";",Table4[[#This Row],[reference/s]],Table4[[#This Row],[Column3]]+1),"")</f>
        <v>27</v>
      </c>
      <c r="CE90" s="1">
        <f>IFERROR(SEARCH(";",Table4[[#This Row],[reference/s]],Table4[[#This Row],[Column4]]+1),"")</f>
        <v>47</v>
      </c>
      <c r="CF90" s="1">
        <f>IFERROR(SEARCH(";",Table4[[#This Row],[reference/s]],Table4[[#This Row],[Column5]]+1),"")</f>
        <v>59</v>
      </c>
      <c r="CG90" s="1">
        <f>IFERROR(SEARCH(";",Table4[[#This Row],[reference/s]],Table4[[#This Row],[Column6]]+1),"")</f>
        <v>71</v>
      </c>
      <c r="CH90" s="1" t="str">
        <f>IFERROR(SEARCH(";",Table4[[#This Row],[reference/s]],Table4[[#This Row],[Column7]]+1),"")</f>
        <v/>
      </c>
      <c r="CI90" s="1" t="str">
        <f>IFERROR(SEARCH(";",Table4[[#This Row],[reference/s]],Table4[[#This Row],[Column8]]+1),"")</f>
        <v/>
      </c>
      <c r="CJ90" s="1" t="str">
        <f>IFERROR(SEARCH(";",Table4[[#This Row],[reference/s]],Table4[[#This Row],[Column9]]+1),"")</f>
        <v/>
      </c>
      <c r="CK90" s="1" t="str">
        <f>IFERROR(SEARCH(";",Table4[[#This Row],[reference/s]],Table4[[#This Row],[Column10]]+1),"")</f>
        <v/>
      </c>
      <c r="CL90" s="1" t="str">
        <f>IFERROR(SEARCH(";",Table4[[#This Row],[reference/s]],Table4[[#This Row],[Column11]]+1),"")</f>
        <v/>
      </c>
      <c r="CM90" s="1" t="str">
        <f>IFERROR(MID(Table4[[#This Row],[reference/s]],Table4[[#This Row],[Column3]]+2,Table4[[#This Row],[Column4]]-Table4[[#This Row],[Column3]]-2),"")</f>
        <v>ICA</v>
      </c>
      <c r="CN90" s="1" t="str">
        <f>IFERROR(MID(Table4[[#This Row],[reference/s]],Table4[[#This Row],[Column4]]+2,Table4[[#This Row],[Column5]]-Table4[[#This Row],[Column4]]-2),"")</f>
        <v>Valent (1984) [72]</v>
      </c>
      <c r="CO90" s="1" t="str">
        <f>IFERROR(MID(Table4[[#This Row],[reference/s]],Table4[[#This Row],[Column5]]+2,Table4[[#This Row],[Column6]]-Table4[[#This Row],[Column5]]-2),"")</f>
        <v>McKay 1983</v>
      </c>
    </row>
    <row r="91" spans="1:93">
      <c r="B91" t="s">
        <v>1582</v>
      </c>
      <c r="C91" t="s">
        <v>642</v>
      </c>
      <c r="F91" s="15">
        <v>30326</v>
      </c>
      <c r="G91" s="15">
        <v>30326</v>
      </c>
      <c r="H91" t="s">
        <v>657</v>
      </c>
      <c r="I91" s="74">
        <v>1983</v>
      </c>
      <c r="K91" t="s">
        <v>719</v>
      </c>
      <c r="L91" t="s">
        <v>50</v>
      </c>
      <c r="M91" t="s">
        <v>50</v>
      </c>
      <c r="N91" t="s">
        <v>739</v>
      </c>
      <c r="O91" s="11" t="s">
        <v>1220</v>
      </c>
      <c r="P91">
        <v>2</v>
      </c>
      <c r="Q91">
        <v>0</v>
      </c>
      <c r="R91">
        <v>0</v>
      </c>
      <c r="S91">
        <v>0</v>
      </c>
      <c r="T91">
        <v>0</v>
      </c>
      <c r="U91">
        <f>Table4[[#This Row],[Report]]*$P$322+Table4[[#This Row],[Journals]]*$Q$322+Table4[[#This Row],[Databases]]*$R$322+Table4[[#This Row],[Websites]]*$S$322+Table4[[#This Row],[Newspaper]]*$T$322</f>
        <v>80</v>
      </c>
      <c r="V91">
        <f>SUM(Table4[[#This Row],[Report]:[Websites]])</f>
        <v>2</v>
      </c>
      <c r="W91" t="str">
        <f>IF(Table4[[#This Row],[Insured Cost]]="",1,IF(Table4[[#This Row],[Reported cost]]="",2,""))</f>
        <v/>
      </c>
      <c r="AE91" s="2">
        <v>2000000</v>
      </c>
      <c r="AF91" s="2">
        <v>1984000</v>
      </c>
      <c r="AG91" s="78"/>
      <c r="AS91" s="74"/>
      <c r="AT91" s="74"/>
      <c r="BZ91" t="str">
        <f>IFERROR(LEFT(Table4[[#This Row],[reference/s]],SEARCH(";",Table4[[#This Row],[reference/s]])-1),"")</f>
        <v>Pearman (1988)</v>
      </c>
      <c r="CA91" t="str">
        <f>IFERROR(MID(Table4[[#This Row],[reference/s]],SEARCH(";",Table4[[#This Row],[reference/s]])+2,SEARCH(";",Table4[[#This Row],[reference/s]],SEARCH(";",Table4[[#This Row],[reference/s]])+1)-SEARCH(";",Table4[[#This Row],[reference/s]])-2),"")</f>
        <v>Callaghan and Butler (2011)</v>
      </c>
      <c r="CB91">
        <f>IFERROR(SEARCH(";",Table4[[#This Row],[reference/s]]),"")</f>
        <v>15</v>
      </c>
      <c r="CC91" s="1">
        <f>IFERROR(SEARCH(";",Table4[[#This Row],[reference/s]],Table4[[#This Row],[Column2]]+1),"")</f>
        <v>44</v>
      </c>
      <c r="CD91" s="1" t="str">
        <f>IFERROR(SEARCH(";",Table4[[#This Row],[reference/s]],Table4[[#This Row],[Column3]]+1),"")</f>
        <v/>
      </c>
      <c r="CE91" s="1" t="str">
        <f>IFERROR(SEARCH(";",Table4[[#This Row],[reference/s]],Table4[[#This Row],[Column4]]+1),"")</f>
        <v/>
      </c>
      <c r="CF91" s="1" t="str">
        <f>IFERROR(SEARCH(";",Table4[[#This Row],[reference/s]],Table4[[#This Row],[Column5]]+1),"")</f>
        <v/>
      </c>
      <c r="CG91" s="1" t="str">
        <f>IFERROR(SEARCH(";",Table4[[#This Row],[reference/s]],Table4[[#This Row],[Column6]]+1),"")</f>
        <v/>
      </c>
      <c r="CH91" s="1" t="str">
        <f>IFERROR(SEARCH(";",Table4[[#This Row],[reference/s]],Table4[[#This Row],[Column7]]+1),"")</f>
        <v/>
      </c>
      <c r="CI91" s="1" t="str">
        <f>IFERROR(SEARCH(";",Table4[[#This Row],[reference/s]],Table4[[#This Row],[Column8]]+1),"")</f>
        <v/>
      </c>
      <c r="CJ91" s="1" t="str">
        <f>IFERROR(SEARCH(";",Table4[[#This Row],[reference/s]],Table4[[#This Row],[Column9]]+1),"")</f>
        <v/>
      </c>
      <c r="CK91" s="1" t="str">
        <f>IFERROR(SEARCH(";",Table4[[#This Row],[reference/s]],Table4[[#This Row],[Column10]]+1),"")</f>
        <v/>
      </c>
      <c r="CL91" s="1" t="str">
        <f>IFERROR(SEARCH(";",Table4[[#This Row],[reference/s]],Table4[[#This Row],[Column11]]+1),"")</f>
        <v/>
      </c>
      <c r="CM91" s="1" t="str">
        <f>IFERROR(MID(Table4[[#This Row],[reference/s]],Table4[[#This Row],[Column3]]+2,Table4[[#This Row],[Column4]]-Table4[[#This Row],[Column3]]-2),"")</f>
        <v/>
      </c>
      <c r="CN91" s="1" t="str">
        <f>IFERROR(MID(Table4[[#This Row],[reference/s]],Table4[[#This Row],[Column4]]+2,Table4[[#This Row],[Column5]]-Table4[[#This Row],[Column4]]-2),"")</f>
        <v/>
      </c>
      <c r="CO91" s="1" t="str">
        <f>IFERROR(MID(Table4[[#This Row],[reference/s]],Table4[[#This Row],[Column5]]+2,Table4[[#This Row],[Column6]]-Table4[[#This Row],[Column5]]-2),"")</f>
        <v/>
      </c>
    </row>
    <row r="92" spans="1:93">
      <c r="B92" t="s">
        <v>1593</v>
      </c>
      <c r="C92" t="s">
        <v>642</v>
      </c>
      <c r="F92" s="4">
        <v>30438</v>
      </c>
      <c r="G92" s="4">
        <v>30440</v>
      </c>
      <c r="H92" t="s">
        <v>675</v>
      </c>
      <c r="I92" s="74">
        <v>1983</v>
      </c>
      <c r="K92" t="s">
        <v>515</v>
      </c>
      <c r="L92" t="s">
        <v>30</v>
      </c>
      <c r="M92" t="s">
        <v>30</v>
      </c>
      <c r="N92" t="s">
        <v>739</v>
      </c>
      <c r="O92" s="11" t="s">
        <v>862</v>
      </c>
      <c r="P92">
        <v>2</v>
      </c>
      <c r="Q92">
        <v>0</v>
      </c>
      <c r="R92">
        <v>0</v>
      </c>
      <c r="S92">
        <v>0</v>
      </c>
      <c r="T92">
        <v>0</v>
      </c>
      <c r="U92">
        <f>Table4[[#This Row],[Report]]*$P$322+Table4[[#This Row],[Journals]]*$Q$322+Table4[[#This Row],[Databases]]*$R$322+Table4[[#This Row],[Websites]]*$S$322+Table4[[#This Row],[Newspaper]]*$T$322</f>
        <v>80</v>
      </c>
      <c r="V92">
        <f>SUM(Table4[[#This Row],[Report]:[Websites]])</f>
        <v>2</v>
      </c>
      <c r="W92">
        <f>IF(Table4[[#This Row],[Insured Cost]]="",1,IF(Table4[[#This Row],[Reported cost]]="",2,""))</f>
        <v>1</v>
      </c>
      <c r="AF92" s="2">
        <v>3000000</v>
      </c>
      <c r="AG92" s="78"/>
      <c r="AS92" s="74"/>
      <c r="AT92" s="74"/>
      <c r="BZ92" t="str">
        <f>IFERROR(LEFT(Table4[[#This Row],[reference/s]],SEARCH(";",Table4[[#This Row],[reference/s]])-1),"")</f>
        <v>Pearman (1988)</v>
      </c>
      <c r="CA92" t="str">
        <f>IFERROR(MID(Table4[[#This Row],[reference/s]],SEARCH(";",Table4[[#This Row],[reference/s]])+2,SEARCH(";",Table4[[#This Row],[reference/s]],SEARCH(";",Table4[[#This Row],[reference/s]])+1)-SEARCH(";",Table4[[#This Row],[reference/s]])-2),"")</f>
        <v/>
      </c>
      <c r="CB92">
        <f>IFERROR(SEARCH(";",Table4[[#This Row],[reference/s]]),"")</f>
        <v>15</v>
      </c>
      <c r="CC92" s="1" t="str">
        <f>IFERROR(SEARCH(";",Table4[[#This Row],[reference/s]],Table4[[#This Row],[Column2]]+1),"")</f>
        <v/>
      </c>
      <c r="CD92" s="1" t="str">
        <f>IFERROR(SEARCH(";",Table4[[#This Row],[reference/s]],Table4[[#This Row],[Column3]]+1),"")</f>
        <v/>
      </c>
      <c r="CE92" s="1" t="str">
        <f>IFERROR(SEARCH(";",Table4[[#This Row],[reference/s]],Table4[[#This Row],[Column4]]+1),"")</f>
        <v/>
      </c>
      <c r="CF92" s="1" t="str">
        <f>IFERROR(SEARCH(";",Table4[[#This Row],[reference/s]],Table4[[#This Row],[Column5]]+1),"")</f>
        <v/>
      </c>
      <c r="CG92" s="1" t="str">
        <f>IFERROR(SEARCH(";",Table4[[#This Row],[reference/s]],Table4[[#This Row],[Column6]]+1),"")</f>
        <v/>
      </c>
      <c r="CH92" s="1" t="str">
        <f>IFERROR(SEARCH(";",Table4[[#This Row],[reference/s]],Table4[[#This Row],[Column7]]+1),"")</f>
        <v/>
      </c>
      <c r="CI92" s="1" t="str">
        <f>IFERROR(SEARCH(";",Table4[[#This Row],[reference/s]],Table4[[#This Row],[Column8]]+1),"")</f>
        <v/>
      </c>
      <c r="CJ92" s="1" t="str">
        <f>IFERROR(SEARCH(";",Table4[[#This Row],[reference/s]],Table4[[#This Row],[Column9]]+1),"")</f>
        <v/>
      </c>
      <c r="CK92" s="1" t="str">
        <f>IFERROR(SEARCH(";",Table4[[#This Row],[reference/s]],Table4[[#This Row],[Column10]]+1),"")</f>
        <v/>
      </c>
      <c r="CL92" s="1" t="str">
        <f>IFERROR(SEARCH(";",Table4[[#This Row],[reference/s]],Table4[[#This Row],[Column11]]+1),"")</f>
        <v/>
      </c>
      <c r="CM92" s="1" t="str">
        <f>IFERROR(MID(Table4[[#This Row],[reference/s]],Table4[[#This Row],[Column3]]+2,Table4[[#This Row],[Column4]]-Table4[[#This Row],[Column3]]-2),"")</f>
        <v/>
      </c>
      <c r="CN92" s="1" t="str">
        <f>IFERROR(MID(Table4[[#This Row],[reference/s]],Table4[[#This Row],[Column4]]+2,Table4[[#This Row],[Column5]]-Table4[[#This Row],[Column4]]-2),"")</f>
        <v/>
      </c>
      <c r="CO92" s="1" t="str">
        <f>IFERROR(MID(Table4[[#This Row],[reference/s]],Table4[[#This Row],[Column5]]+2,Table4[[#This Row],[Column6]]-Table4[[#This Row],[Column5]]-2),"")</f>
        <v/>
      </c>
    </row>
    <row r="93" spans="1:93">
      <c r="B93" t="s">
        <v>1591</v>
      </c>
      <c r="C93" t="s">
        <v>642</v>
      </c>
      <c r="D93" t="s">
        <v>648</v>
      </c>
      <c r="F93" s="4">
        <v>30471</v>
      </c>
      <c r="G93" s="4">
        <v>30563</v>
      </c>
      <c r="H93" t="s">
        <v>695</v>
      </c>
      <c r="I93" s="74">
        <v>1983</v>
      </c>
      <c r="K93" t="s">
        <v>596</v>
      </c>
      <c r="L93" t="s">
        <v>33</v>
      </c>
      <c r="M93" t="s">
        <v>33</v>
      </c>
      <c r="N93" t="s">
        <v>739</v>
      </c>
      <c r="O93" s="35" t="s">
        <v>1117</v>
      </c>
      <c r="P93">
        <v>2</v>
      </c>
      <c r="Q93">
        <v>0</v>
      </c>
      <c r="R93">
        <v>2</v>
      </c>
      <c r="S93">
        <v>0</v>
      </c>
      <c r="T93">
        <v>1</v>
      </c>
      <c r="U93">
        <f>Table4[[#This Row],[Report]]*$P$322+Table4[[#This Row],[Journals]]*$Q$322+Table4[[#This Row],[Databases]]*$R$322+Table4[[#This Row],[Websites]]*$S$322+Table4[[#This Row],[Newspaper]]*$T$322</f>
        <v>121</v>
      </c>
      <c r="V93">
        <f>SUM(Table4[[#This Row],[Report]:[Websites]])</f>
        <v>4</v>
      </c>
      <c r="W93">
        <f>IF(Table4[[#This Row],[Insured Cost]]="",1,IF(Table4[[#This Row],[Reported cost]]="",2,""))</f>
        <v>2</v>
      </c>
      <c r="X93">
        <v>100000</v>
      </c>
      <c r="AA93">
        <v>8</v>
      </c>
      <c r="AE93" s="2">
        <v>5773000</v>
      </c>
      <c r="AF93" s="2"/>
      <c r="AG93" s="78"/>
      <c r="AS93" s="74"/>
      <c r="AT93" s="74"/>
      <c r="BD93">
        <v>50</v>
      </c>
      <c r="BZ93" t="str">
        <f>IFERROR(LEFT(Table4[[#This Row],[reference/s]],SEARCH(";",Table4[[#This Row],[reference/s]])-1),"")</f>
        <v>Pearman (1988)</v>
      </c>
      <c r="CA93" t="str">
        <f>IFERROR(MID(Table4[[#This Row],[reference/s]],SEARCH(";",Table4[[#This Row],[reference/s]])+2,SEARCH(";",Table4[[#This Row],[reference/s]],SEARCH(";",Table4[[#This Row],[reference/s]])+1)-SEARCH(";",Table4[[#This Row],[reference/s]])-2),"")</f>
        <v>EM-DAT</v>
      </c>
      <c r="CB93">
        <f>IFERROR(SEARCH(";",Table4[[#This Row],[reference/s]]),"")</f>
        <v>15</v>
      </c>
      <c r="CC93" s="1">
        <f>IFERROR(SEARCH(";",Table4[[#This Row],[reference/s]],Table4[[#This Row],[Column2]]+1),"")</f>
        <v>23</v>
      </c>
      <c r="CD93" s="1">
        <f>IFERROR(SEARCH(";",Table4[[#This Row],[reference/s]],Table4[[#This Row],[Column3]]+1),"")</f>
        <v>28</v>
      </c>
      <c r="CE93" s="1">
        <f>IFERROR(SEARCH(";",Table4[[#This Row],[reference/s]],Table4[[#This Row],[Column4]]+1),"")</f>
        <v>42</v>
      </c>
      <c r="CF93" s="1" t="str">
        <f>IFERROR(SEARCH(";",Table4[[#This Row],[reference/s]],Table4[[#This Row],[Column5]]+1),"")</f>
        <v/>
      </c>
      <c r="CG93" s="1" t="str">
        <f>IFERROR(SEARCH(";",Table4[[#This Row],[reference/s]],Table4[[#This Row],[Column6]]+1),"")</f>
        <v/>
      </c>
      <c r="CH93" s="1" t="str">
        <f>IFERROR(SEARCH(";",Table4[[#This Row],[reference/s]],Table4[[#This Row],[Column7]]+1),"")</f>
        <v/>
      </c>
      <c r="CI93" s="1" t="str">
        <f>IFERROR(SEARCH(";",Table4[[#This Row],[reference/s]],Table4[[#This Row],[Column8]]+1),"")</f>
        <v/>
      </c>
      <c r="CJ93" s="1" t="str">
        <f>IFERROR(SEARCH(";",Table4[[#This Row],[reference/s]],Table4[[#This Row],[Column9]]+1),"")</f>
        <v/>
      </c>
      <c r="CK93" s="1" t="str">
        <f>IFERROR(SEARCH(";",Table4[[#This Row],[reference/s]],Table4[[#This Row],[Column10]]+1),"")</f>
        <v/>
      </c>
      <c r="CL93" s="1" t="str">
        <f>IFERROR(SEARCH(";",Table4[[#This Row],[reference/s]],Table4[[#This Row],[Column11]]+1),"")</f>
        <v/>
      </c>
      <c r="CM93" s="1" t="str">
        <f>IFERROR(MID(Table4[[#This Row],[reference/s]],Table4[[#This Row],[Column3]]+2,Table4[[#This Row],[Column4]]-Table4[[#This Row],[Column3]]-2),"")</f>
        <v>ICA</v>
      </c>
      <c r="CN93" s="1" t="str">
        <f>IFERROR(MID(Table4[[#This Row],[reference/s]],Table4[[#This Row],[Column4]]+2,Table4[[#This Row],[Column5]]-Table4[[#This Row],[Column4]]-2),"")</f>
        <v>Perth storms</v>
      </c>
      <c r="CO93" s="1" t="str">
        <f>IFERROR(MID(Table4[[#This Row],[reference/s]],Table4[[#This Row],[Column5]]+2,Table4[[#This Row],[Column6]]-Table4[[#This Row],[Column5]]-2),"")</f>
        <v/>
      </c>
    </row>
    <row r="94" spans="1:93">
      <c r="B94" t="s">
        <v>1593</v>
      </c>
      <c r="C94" t="s">
        <v>642</v>
      </c>
      <c r="F94" s="4">
        <v>30766</v>
      </c>
      <c r="G94" s="7">
        <v>30767</v>
      </c>
      <c r="H94" t="s">
        <v>658</v>
      </c>
      <c r="I94" s="74">
        <v>1984</v>
      </c>
      <c r="J94" s="1"/>
      <c r="K94" t="s">
        <v>515</v>
      </c>
      <c r="L94" t="s">
        <v>30</v>
      </c>
      <c r="M94" t="s">
        <v>30</v>
      </c>
      <c r="O94" s="11" t="s">
        <v>1120</v>
      </c>
      <c r="P94">
        <v>0</v>
      </c>
      <c r="Q94">
        <v>0</v>
      </c>
      <c r="R94">
        <v>0</v>
      </c>
      <c r="S94">
        <v>2</v>
      </c>
      <c r="T94">
        <v>3</v>
      </c>
      <c r="U94">
        <f>Table4[[#This Row],[Report]]*$P$322+Table4[[#This Row],[Journals]]*$Q$322+Table4[[#This Row],[Databases]]*$R$322+Table4[[#This Row],[Websites]]*$S$322+Table4[[#This Row],[Newspaper]]*$T$322</f>
        <v>23</v>
      </c>
      <c r="V94">
        <f>SUM(Table4[[#This Row],[Report]:[Websites]])</f>
        <v>2</v>
      </c>
      <c r="W94">
        <f>IF(Table4[[#This Row],[Insured Cost]]="",1,IF(Table4[[#This Row],[Reported cost]]="",2,""))</f>
        <v>1</v>
      </c>
      <c r="AA94">
        <v>4</v>
      </c>
      <c r="AF94" s="2">
        <v>10000000</v>
      </c>
      <c r="AG94" s="78"/>
      <c r="AS94" s="74"/>
      <c r="AT94" s="74"/>
      <c r="BD94">
        <v>100</v>
      </c>
      <c r="BZ94" t="str">
        <f>IFERROR(LEFT(Table4[[#This Row],[reference/s]],SEARCH(";",Table4[[#This Row],[reference/s]])-1),"")</f>
        <v>wiki</v>
      </c>
      <c r="CA94" t="str">
        <f>IFERROR(MID(Table4[[#This Row],[reference/s]],SEARCH(";",Table4[[#This Row],[reference/s]])+2,SEARCH(";",Table4[[#This Row],[reference/s]],SEARCH(";",Table4[[#This Row],[reference/s]])+1)-SEARCH(";",Table4[[#This Row],[reference/s]])-2),"")</f>
        <v>PDF - newspaper</v>
      </c>
      <c r="CB94">
        <f>IFERROR(SEARCH(";",Table4[[#This Row],[reference/s]]),"")</f>
        <v>5</v>
      </c>
      <c r="CC94" s="1">
        <f>IFERROR(SEARCH(";",Table4[[#This Row],[reference/s]],Table4[[#This Row],[Column2]]+1),"")</f>
        <v>22</v>
      </c>
      <c r="CD94" s="1" t="str">
        <f>IFERROR(SEARCH(";",Table4[[#This Row],[reference/s]],Table4[[#This Row],[Column3]]+1),"")</f>
        <v/>
      </c>
      <c r="CE94" s="1" t="str">
        <f>IFERROR(SEARCH(";",Table4[[#This Row],[reference/s]],Table4[[#This Row],[Column4]]+1),"")</f>
        <v/>
      </c>
      <c r="CF94" s="1" t="str">
        <f>IFERROR(SEARCH(";",Table4[[#This Row],[reference/s]],Table4[[#This Row],[Column5]]+1),"")</f>
        <v/>
      </c>
      <c r="CG94" s="1" t="str">
        <f>IFERROR(SEARCH(";",Table4[[#This Row],[reference/s]],Table4[[#This Row],[Column6]]+1),"")</f>
        <v/>
      </c>
      <c r="CH94" s="1" t="str">
        <f>IFERROR(SEARCH(";",Table4[[#This Row],[reference/s]],Table4[[#This Row],[Column7]]+1),"")</f>
        <v/>
      </c>
      <c r="CI94" s="1" t="str">
        <f>IFERROR(SEARCH(";",Table4[[#This Row],[reference/s]],Table4[[#This Row],[Column8]]+1),"")</f>
        <v/>
      </c>
      <c r="CJ94" s="1" t="str">
        <f>IFERROR(SEARCH(";",Table4[[#This Row],[reference/s]],Table4[[#This Row],[Column9]]+1),"")</f>
        <v/>
      </c>
      <c r="CK94" s="1" t="str">
        <f>IFERROR(SEARCH(";",Table4[[#This Row],[reference/s]],Table4[[#This Row],[Column10]]+1),"")</f>
        <v/>
      </c>
      <c r="CL94" s="1" t="str">
        <f>IFERROR(SEARCH(";",Table4[[#This Row],[reference/s]],Table4[[#This Row],[Column11]]+1),"")</f>
        <v/>
      </c>
      <c r="CM94" s="1" t="str">
        <f>IFERROR(MID(Table4[[#This Row],[reference/s]],Table4[[#This Row],[Column3]]+2,Table4[[#This Row],[Column4]]-Table4[[#This Row],[Column3]]-2),"")</f>
        <v/>
      </c>
      <c r="CN94" s="1" t="str">
        <f>IFERROR(MID(Table4[[#This Row],[reference/s]],Table4[[#This Row],[Column4]]+2,Table4[[#This Row],[Column5]]-Table4[[#This Row],[Column4]]-2),"")</f>
        <v/>
      </c>
      <c r="CO94" s="1" t="str">
        <f>IFERROR(MID(Table4[[#This Row],[reference/s]],Table4[[#This Row],[Column5]]+2,Table4[[#This Row],[Column6]]-Table4[[#This Row],[Column5]]-2),"")</f>
        <v/>
      </c>
    </row>
    <row r="95" spans="1:93">
      <c r="B95" t="s">
        <v>1582</v>
      </c>
      <c r="C95" t="s">
        <v>475</v>
      </c>
      <c r="D95" t="s">
        <v>598</v>
      </c>
      <c r="E95" t="s">
        <v>721</v>
      </c>
      <c r="F95" s="15">
        <v>30788</v>
      </c>
      <c r="G95" s="15">
        <v>30796</v>
      </c>
      <c r="H95" t="s">
        <v>658</v>
      </c>
      <c r="I95" s="74">
        <v>1984</v>
      </c>
      <c r="K95" t="s">
        <v>613</v>
      </c>
      <c r="L95" t="s">
        <v>614</v>
      </c>
      <c r="M95" t="s">
        <v>50</v>
      </c>
      <c r="N95" t="s">
        <v>163</v>
      </c>
      <c r="O95" s="11" t="s">
        <v>1119</v>
      </c>
      <c r="P95">
        <v>0</v>
      </c>
      <c r="Q95">
        <v>0</v>
      </c>
      <c r="R95">
        <v>1</v>
      </c>
      <c r="S95">
        <v>2</v>
      </c>
      <c r="T95">
        <v>0</v>
      </c>
      <c r="U95">
        <f>Table4[[#This Row],[Report]]*$P$322+Table4[[#This Row],[Journals]]*$Q$322+Table4[[#This Row],[Databases]]*$R$322+Table4[[#This Row],[Websites]]*$S$322+Table4[[#This Row],[Newspaper]]*$T$322</f>
        <v>40</v>
      </c>
      <c r="V95">
        <f>SUM(Table4[[#This Row],[Report]:[Websites]])</f>
        <v>3</v>
      </c>
      <c r="W95" t="str">
        <f>IF(Table4[[#This Row],[Insured Cost]]="",1,IF(Table4[[#This Row],[Reported cost]]="",2,""))</f>
        <v/>
      </c>
      <c r="Y95">
        <v>2000</v>
      </c>
      <c r="Z95">
        <v>400</v>
      </c>
      <c r="AA95">
        <v>2</v>
      </c>
      <c r="AD95">
        <v>1</v>
      </c>
      <c r="AE95" s="2">
        <v>5000000</v>
      </c>
      <c r="AF95" s="2">
        <v>12000000</v>
      </c>
      <c r="AG95" s="78"/>
      <c r="AS95" s="74"/>
      <c r="AT95" s="74"/>
      <c r="BE95">
        <v>1</v>
      </c>
      <c r="BN95">
        <v>20</v>
      </c>
      <c r="BO95">
        <v>1</v>
      </c>
      <c r="BZ95" t="str">
        <f>IFERROR(LEFT(Table4[[#This Row],[reference/s]],SEARCH(";",Table4[[#This Row],[reference/s]])-1),"")</f>
        <v>ICA</v>
      </c>
      <c r="CA95" t="str">
        <f>IFERROR(MID(Table4[[#This Row],[reference/s]],SEARCH(";",Table4[[#This Row],[reference/s]])+2,SEARCH(";",Table4[[#This Row],[reference/s]],SEARCH(";",Table4[[#This Row],[reference/s]])+1)-SEARCH(";",Table4[[#This Row],[reference/s]])-2),"")</f>
        <v>http://en.wikipedia.org/wiki/Cyclone_Kathy</v>
      </c>
      <c r="CB95">
        <f>IFERROR(SEARCH(";",Table4[[#This Row],[reference/s]]),"")</f>
        <v>4</v>
      </c>
      <c r="CC95" s="1">
        <f>IFERROR(SEARCH(";",Table4[[#This Row],[reference/s]],Table4[[#This Row],[Column2]]+1),"")</f>
        <v>48</v>
      </c>
      <c r="CD95" s="1" t="str">
        <f>IFERROR(SEARCH(";",Table4[[#This Row],[reference/s]],Table4[[#This Row],[Column3]]+1),"")</f>
        <v/>
      </c>
      <c r="CE95" s="1" t="str">
        <f>IFERROR(SEARCH(";",Table4[[#This Row],[reference/s]],Table4[[#This Row],[Column4]]+1),"")</f>
        <v/>
      </c>
      <c r="CF95" s="1" t="str">
        <f>IFERROR(SEARCH(";",Table4[[#This Row],[reference/s]],Table4[[#This Row],[Column5]]+1),"")</f>
        <v/>
      </c>
      <c r="CG95" s="1" t="str">
        <f>IFERROR(SEARCH(";",Table4[[#This Row],[reference/s]],Table4[[#This Row],[Column6]]+1),"")</f>
        <v/>
      </c>
      <c r="CH95" s="1" t="str">
        <f>IFERROR(SEARCH(";",Table4[[#This Row],[reference/s]],Table4[[#This Row],[Column7]]+1),"")</f>
        <v/>
      </c>
      <c r="CI95" s="1" t="str">
        <f>IFERROR(SEARCH(";",Table4[[#This Row],[reference/s]],Table4[[#This Row],[Column8]]+1),"")</f>
        <v/>
      </c>
      <c r="CJ95" s="1" t="str">
        <f>IFERROR(SEARCH(";",Table4[[#This Row],[reference/s]],Table4[[#This Row],[Column9]]+1),"")</f>
        <v/>
      </c>
      <c r="CK95" s="1" t="str">
        <f>IFERROR(SEARCH(";",Table4[[#This Row],[reference/s]],Table4[[#This Row],[Column10]]+1),"")</f>
        <v/>
      </c>
      <c r="CL95" s="1" t="str">
        <f>IFERROR(SEARCH(";",Table4[[#This Row],[reference/s]],Table4[[#This Row],[Column11]]+1),"")</f>
        <v/>
      </c>
      <c r="CM95" s="1" t="str">
        <f>IFERROR(MID(Table4[[#This Row],[reference/s]],Table4[[#This Row],[Column3]]+2,Table4[[#This Row],[Column4]]-Table4[[#This Row],[Column3]]-2),"")</f>
        <v/>
      </c>
      <c r="CN95" s="1" t="str">
        <f>IFERROR(MID(Table4[[#This Row],[reference/s]],Table4[[#This Row],[Column4]]+2,Table4[[#This Row],[Column5]]-Table4[[#This Row],[Column4]]-2),"")</f>
        <v/>
      </c>
      <c r="CO95" s="1" t="str">
        <f>IFERROR(MID(Table4[[#This Row],[reference/s]],Table4[[#This Row],[Column5]]+2,Table4[[#This Row],[Column6]]-Table4[[#This Row],[Column5]]-2),"")</f>
        <v/>
      </c>
    </row>
    <row r="96" spans="1:93">
      <c r="B96" t="s">
        <v>1582</v>
      </c>
      <c r="C96" t="s">
        <v>642</v>
      </c>
      <c r="E96" t="s">
        <v>942</v>
      </c>
      <c r="F96" s="4">
        <v>30729</v>
      </c>
      <c r="G96" s="15">
        <v>30730</v>
      </c>
      <c r="H96" t="s">
        <v>661</v>
      </c>
      <c r="I96" s="74">
        <v>1984</v>
      </c>
      <c r="J96" s="1"/>
      <c r="K96" t="s">
        <v>850</v>
      </c>
      <c r="L96" t="s">
        <v>37</v>
      </c>
      <c r="M96" t="s">
        <v>37</v>
      </c>
      <c r="O96" s="11" t="s">
        <v>956</v>
      </c>
      <c r="P96">
        <v>0</v>
      </c>
      <c r="Q96">
        <v>4</v>
      </c>
      <c r="R96">
        <v>0</v>
      </c>
      <c r="S96">
        <v>0</v>
      </c>
      <c r="T96">
        <v>0</v>
      </c>
      <c r="U96">
        <f>Table4[[#This Row],[Report]]*$P$322+Table4[[#This Row],[Journals]]*$Q$322+Table4[[#This Row],[Databases]]*$R$322+Table4[[#This Row],[Websites]]*$S$322+Table4[[#This Row],[Newspaper]]*$T$322</f>
        <v>120</v>
      </c>
      <c r="V96">
        <f>SUM(Table4[[#This Row],[Report]:[Websites]])</f>
        <v>4</v>
      </c>
      <c r="W96" t="str">
        <f>IF(Table4[[#This Row],[Insured Cost]]="",1,IF(Table4[[#This Row],[Reported cost]]="",2,""))</f>
        <v/>
      </c>
      <c r="X96">
        <v>160</v>
      </c>
      <c r="AE96" s="2">
        <v>5000000</v>
      </c>
      <c r="AF96" s="2">
        <v>6000000</v>
      </c>
      <c r="AG96" s="78">
        <v>487</v>
      </c>
      <c r="AS96" s="74"/>
      <c r="AT96" s="74"/>
      <c r="BD96">
        <v>100</v>
      </c>
      <c r="BE96">
        <v>1</v>
      </c>
      <c r="BZ96" t="str">
        <f>IFERROR(LEFT(Table4[[#This Row],[reference/s]],SEARCH(";",Table4[[#This Row],[reference/s]])-1),"")</f>
        <v>Rasuly 1996 - thesis</v>
      </c>
      <c r="CA96" t="str">
        <f>IFERROR(MID(Table4[[#This Row],[reference/s]],SEARCH(";",Table4[[#This Row],[reference/s]])+2,SEARCH(";",Table4[[#This Row],[reference/s]],SEARCH(";",Table4[[#This Row],[reference/s]])+1)-SEARCH(";",Table4[[#This Row],[reference/s]])-2),"")</f>
        <v>Nanson and Hean (1985)</v>
      </c>
      <c r="CB96">
        <f>IFERROR(SEARCH(";",Table4[[#This Row],[reference/s]]),"")</f>
        <v>21</v>
      </c>
      <c r="CC96" s="1">
        <f>IFERROR(SEARCH(";",Table4[[#This Row],[reference/s]],Table4[[#This Row],[Column2]]+1),"")</f>
        <v>45</v>
      </c>
      <c r="CD96" s="1">
        <f>IFERROR(SEARCH(";",Table4[[#This Row],[reference/s]],Table4[[#This Row],[Column3]]+1),"")</f>
        <v>76</v>
      </c>
      <c r="CE96" s="1" t="str">
        <f>IFERROR(SEARCH(";",Table4[[#This Row],[reference/s]],Table4[[#This Row],[Column4]]+1),"")</f>
        <v/>
      </c>
      <c r="CF96" s="1" t="str">
        <f>IFERROR(SEARCH(";",Table4[[#This Row],[reference/s]],Table4[[#This Row],[Column5]]+1),"")</f>
        <v/>
      </c>
      <c r="CG96" s="1" t="str">
        <f>IFERROR(SEARCH(";",Table4[[#This Row],[reference/s]],Table4[[#This Row],[Column6]]+1),"")</f>
        <v/>
      </c>
      <c r="CH96" s="1" t="str">
        <f>IFERROR(SEARCH(";",Table4[[#This Row],[reference/s]],Table4[[#This Row],[Column7]]+1),"")</f>
        <v/>
      </c>
      <c r="CI96" s="1" t="str">
        <f>IFERROR(SEARCH(";",Table4[[#This Row],[reference/s]],Table4[[#This Row],[Column8]]+1),"")</f>
        <v/>
      </c>
      <c r="CJ96" s="1" t="str">
        <f>IFERROR(SEARCH(";",Table4[[#This Row],[reference/s]],Table4[[#This Row],[Column9]]+1),"")</f>
        <v/>
      </c>
      <c r="CK96" s="1" t="str">
        <f>IFERROR(SEARCH(";",Table4[[#This Row],[reference/s]],Table4[[#This Row],[Column10]]+1),"")</f>
        <v/>
      </c>
      <c r="CL96" s="1" t="str">
        <f>IFERROR(SEARCH(";",Table4[[#This Row],[reference/s]],Table4[[#This Row],[Column11]]+1),"")</f>
        <v/>
      </c>
      <c r="CM96" s="1" t="str">
        <f>IFERROR(MID(Table4[[#This Row],[reference/s]],Table4[[#This Row],[Column3]]+2,Table4[[#This Row],[Column4]]-Table4[[#This Row],[Column3]]-2),"")</f>
        <v>Shepherd and Colquhoun (1985)</v>
      </c>
      <c r="CN96" s="1" t="str">
        <f>IFERROR(MID(Table4[[#This Row],[reference/s]],Table4[[#This Row],[Column4]]+2,Table4[[#This Row],[Column5]]-Table4[[#This Row],[Column4]]-2),"")</f>
        <v/>
      </c>
      <c r="CO96" s="1" t="str">
        <f>IFERROR(MID(Table4[[#This Row],[reference/s]],Table4[[#This Row],[Column5]]+2,Table4[[#This Row],[Column6]]-Table4[[#This Row],[Column5]]-2),"")</f>
        <v/>
      </c>
    </row>
    <row r="97" spans="1:93">
      <c r="A97">
        <v>248</v>
      </c>
      <c r="B97" t="s">
        <v>1582</v>
      </c>
      <c r="C97" t="s">
        <v>606</v>
      </c>
      <c r="D97" t="s">
        <v>180</v>
      </c>
      <c r="E97" t="s">
        <v>181</v>
      </c>
      <c r="F97" s="4">
        <v>30991</v>
      </c>
      <c r="G97" s="15">
        <v>30998</v>
      </c>
      <c r="H97" t="s">
        <v>659</v>
      </c>
      <c r="I97" s="74">
        <v>1984</v>
      </c>
      <c r="K97" t="s">
        <v>849</v>
      </c>
      <c r="L97" t="s">
        <v>37</v>
      </c>
      <c r="M97" t="s">
        <v>37</v>
      </c>
      <c r="N97" t="s">
        <v>739</v>
      </c>
      <c r="O97" s="35" t="s">
        <v>1221</v>
      </c>
      <c r="P97">
        <v>1</v>
      </c>
      <c r="Q97">
        <v>3</v>
      </c>
      <c r="R97">
        <v>3</v>
      </c>
      <c r="S97">
        <v>0</v>
      </c>
      <c r="T97">
        <v>0</v>
      </c>
      <c r="U97">
        <f>Table4[[#This Row],[Report]]*$P$322+Table4[[#This Row],[Journals]]*$Q$322+Table4[[#This Row],[Databases]]*$R$322+Table4[[#This Row],[Websites]]*$S$322+Table4[[#This Row],[Newspaper]]*$T$322</f>
        <v>190</v>
      </c>
      <c r="V97">
        <f>SUM(Table4[[#This Row],[Report]:[Websites]])</f>
        <v>7</v>
      </c>
      <c r="W97" t="str">
        <f>IF(Table4[[#This Row],[Insured Cost]]="",1,IF(Table4[[#This Row],[Reported cost]]="",2,""))</f>
        <v/>
      </c>
      <c r="Y97">
        <v>20000</v>
      </c>
      <c r="Z97">
        <v>400</v>
      </c>
      <c r="AA97">
        <v>20</v>
      </c>
      <c r="AD97" s="11">
        <v>1</v>
      </c>
      <c r="AE97" s="2">
        <v>80000000</v>
      </c>
      <c r="AF97" s="2">
        <v>100000000</v>
      </c>
      <c r="AG97" s="78"/>
      <c r="AS97" s="74"/>
      <c r="AT97" s="74"/>
      <c r="BA97" t="s">
        <v>897</v>
      </c>
      <c r="BB97" t="s">
        <v>918</v>
      </c>
      <c r="BD97" t="s">
        <v>916</v>
      </c>
      <c r="BE97" t="s">
        <v>917</v>
      </c>
      <c r="BF97">
        <v>170</v>
      </c>
      <c r="BL97" t="s">
        <v>916</v>
      </c>
      <c r="BM97" t="s">
        <v>915</v>
      </c>
      <c r="BT97">
        <v>1</v>
      </c>
      <c r="BW97">
        <v>1</v>
      </c>
      <c r="BY97" t="s">
        <v>182</v>
      </c>
      <c r="BZ97" t="str">
        <f>IFERROR(LEFT(Table4[[#This Row],[reference/s]],SEARCH(";",Table4[[#This Row],[reference/s]])-1),"")</f>
        <v>EM-DAT (36 deaths?)</v>
      </c>
      <c r="CA97" t="str">
        <f>IFERROR(MID(Table4[[#This Row],[reference/s]],SEARCH(";",Table4[[#This Row],[reference/s]])+2,SEARCH(";",Table4[[#This Row],[reference/s]],SEARCH(";",Table4[[#This Row],[reference/s]])+1)-SEARCH(";",Table4[[#This Row],[reference/s]])-2),"")</f>
        <v>EM-Track</v>
      </c>
      <c r="CB97">
        <f>IFERROR(SEARCH(";",Table4[[#This Row],[reference/s]]),"")</f>
        <v>20</v>
      </c>
      <c r="CC97" s="1">
        <f>IFERROR(SEARCH(";",Table4[[#This Row],[reference/s]],Table4[[#This Row],[Column2]]+1),"")</f>
        <v>30</v>
      </c>
      <c r="CD97" s="1">
        <f>IFERROR(SEARCH(";",Table4[[#This Row],[reference/s]],Table4[[#This Row],[Column3]]+1),"")</f>
        <v>35</v>
      </c>
      <c r="CE97" s="1">
        <f>IFERROR(SEARCH(";",Table4[[#This Row],[reference/s]],Table4[[#This Row],[Column4]]+1),"")</f>
        <v>50</v>
      </c>
      <c r="CF97" s="1">
        <f>IFERROR(SEARCH(";",Table4[[#This Row],[reference/s]],Table4[[#This Row],[Column5]]+1),"")</f>
        <v>72</v>
      </c>
      <c r="CG97" s="1">
        <f>IFERROR(SEARCH(";",Table4[[#This Row],[reference/s]],Table4[[#This Row],[Column6]]+1),"")</f>
        <v>98</v>
      </c>
      <c r="CH97" s="1">
        <f>IFERROR(SEARCH(";",Table4[[#This Row],[reference/s]],Table4[[#This Row],[Column7]]+1),"")</f>
        <v>132</v>
      </c>
      <c r="CI97" s="1" t="str">
        <f>IFERROR(SEARCH(";",Table4[[#This Row],[reference/s]],Table4[[#This Row],[Column8]]+1),"")</f>
        <v/>
      </c>
      <c r="CJ97" s="1" t="str">
        <f>IFERROR(SEARCH(";",Table4[[#This Row],[reference/s]],Table4[[#This Row],[Column9]]+1),"")</f>
        <v/>
      </c>
      <c r="CK97" s="1" t="str">
        <f>IFERROR(SEARCH(";",Table4[[#This Row],[reference/s]],Table4[[#This Row],[Column10]]+1),"")</f>
        <v/>
      </c>
      <c r="CL97" s="1" t="str">
        <f>IFERROR(SEARCH(";",Table4[[#This Row],[reference/s]],Table4[[#This Row],[Column11]]+1),"")</f>
        <v/>
      </c>
      <c r="CM97" s="1" t="str">
        <f>IFERROR(MID(Table4[[#This Row],[reference/s]],Table4[[#This Row],[Column3]]+2,Table4[[#This Row],[Column4]]-Table4[[#This Row],[Column3]]-2),"")</f>
        <v>ICA</v>
      </c>
      <c r="CN97" s="1" t="str">
        <f>IFERROR(MID(Table4[[#This Row],[reference/s]],Table4[[#This Row],[Column4]]+2,Table4[[#This Row],[Column5]]-Table4[[#This Row],[Column4]]-2),"")</f>
        <v>Rasuly (1996)</v>
      </c>
      <c r="CO97" s="1" t="str">
        <f>IFERROR(MID(Table4[[#This Row],[reference/s]],Table4[[#This Row],[Column5]]+2,Table4[[#This Row],[Column6]]-Table4[[#This Row],[Column5]]-2),"")</f>
        <v>Riley et al., (1986)</v>
      </c>
    </row>
    <row r="98" spans="1:93">
      <c r="A98">
        <v>196</v>
      </c>
      <c r="B98" t="s">
        <v>1585</v>
      </c>
      <c r="C98" t="s">
        <v>585</v>
      </c>
      <c r="D98" t="s">
        <v>152</v>
      </c>
      <c r="E98" t="s">
        <v>153</v>
      </c>
      <c r="F98" s="4">
        <v>31061</v>
      </c>
      <c r="G98" s="4">
        <v>31075</v>
      </c>
      <c r="H98" t="s">
        <v>657</v>
      </c>
      <c r="I98" s="74">
        <v>1985</v>
      </c>
      <c r="K98" t="s">
        <v>492</v>
      </c>
      <c r="L98" t="s">
        <v>30</v>
      </c>
      <c r="M98" t="s">
        <v>30</v>
      </c>
      <c r="N98" t="s">
        <v>739</v>
      </c>
      <c r="O98" s="11" t="s">
        <v>1122</v>
      </c>
      <c r="P98">
        <v>1</v>
      </c>
      <c r="Q98">
        <v>0</v>
      </c>
      <c r="R98">
        <v>0</v>
      </c>
      <c r="S98">
        <v>1</v>
      </c>
      <c r="T98">
        <v>0</v>
      </c>
      <c r="U98">
        <f>Table4[[#This Row],[Report]]*$P$322+Table4[[#This Row],[Journals]]*$Q$322+Table4[[#This Row],[Databases]]*$R$322+Table4[[#This Row],[Websites]]*$S$322+Table4[[#This Row],[Newspaper]]*$T$322</f>
        <v>50</v>
      </c>
      <c r="V98">
        <f>SUM(Table4[[#This Row],[Report]:[Websites]])</f>
        <v>2</v>
      </c>
      <c r="W98">
        <f>IF(Table4[[#This Row],[Insured Cost]]="",1,IF(Table4[[#This Row],[Reported cost]]="",2,""))</f>
        <v>1</v>
      </c>
      <c r="Z98">
        <v>600</v>
      </c>
      <c r="AA98">
        <v>15</v>
      </c>
      <c r="AD98">
        <v>5</v>
      </c>
      <c r="AF98" s="2">
        <v>5500000</v>
      </c>
      <c r="AG98" s="78"/>
      <c r="AS98" s="74"/>
      <c r="AT98" s="74"/>
      <c r="AZ98">
        <v>46000</v>
      </c>
      <c r="BE98">
        <v>180</v>
      </c>
      <c r="BG98">
        <v>500</v>
      </c>
      <c r="BY98" t="s">
        <v>154</v>
      </c>
      <c r="BZ98" t="str">
        <f>IFERROR(LEFT(Table4[[#This Row],[reference/s]],SEARCH(";",Table4[[#This Row],[reference/s]])-1),"")</f>
        <v>EM-Track</v>
      </c>
      <c r="CA98" t="str">
        <f>IFERROR(MID(Table4[[#This Row],[reference/s]],SEARCH(";",Table4[[#This Row],[reference/s]])+2,SEARCH(";",Table4[[#This Row],[reference/s]],SEARCH(";",Table4[[#This Row],[reference/s]])+1)-SEARCH(";",Table4[[#This Row],[reference/s]])-2),"")</f>
        <v>EM-DAT</v>
      </c>
      <c r="CB98">
        <f>IFERROR(SEARCH(";",Table4[[#This Row],[reference/s]]),"")</f>
        <v>9</v>
      </c>
      <c r="CC98" s="1">
        <f>IFERROR(SEARCH(";",Table4[[#This Row],[reference/s]],Table4[[#This Row],[Column2]]+1),"")</f>
        <v>17</v>
      </c>
      <c r="CD98" s="1">
        <f>IFERROR(SEARCH(";",Table4[[#This Row],[reference/s]],Table4[[#This Row],[Column3]]+1),"")</f>
        <v>22</v>
      </c>
      <c r="CE98" s="1">
        <f>IFERROR(SEARCH(";",Table4[[#This Row],[reference/s]],Table4[[#This Row],[Column4]]+1),"")</f>
        <v>28</v>
      </c>
      <c r="CF98" s="1" t="str">
        <f>IFERROR(SEARCH(";",Table4[[#This Row],[reference/s]],Table4[[#This Row],[Column5]]+1),"")</f>
        <v/>
      </c>
      <c r="CG98" s="1" t="str">
        <f>IFERROR(SEARCH(";",Table4[[#This Row],[reference/s]],Table4[[#This Row],[Column6]]+1),"")</f>
        <v/>
      </c>
      <c r="CH98" s="1" t="str">
        <f>IFERROR(SEARCH(";",Table4[[#This Row],[reference/s]],Table4[[#This Row],[Column7]]+1),"")</f>
        <v/>
      </c>
      <c r="CI98" s="1" t="str">
        <f>IFERROR(SEARCH(";",Table4[[#This Row],[reference/s]],Table4[[#This Row],[Column8]]+1),"")</f>
        <v/>
      </c>
      <c r="CJ98" s="1" t="str">
        <f>IFERROR(SEARCH(";",Table4[[#This Row],[reference/s]],Table4[[#This Row],[Column9]]+1),"")</f>
        <v/>
      </c>
      <c r="CK98" s="1" t="str">
        <f>IFERROR(SEARCH(";",Table4[[#This Row],[reference/s]],Table4[[#This Row],[Column10]]+1),"")</f>
        <v/>
      </c>
      <c r="CL98" s="1" t="str">
        <f>IFERROR(SEARCH(";",Table4[[#This Row],[reference/s]],Table4[[#This Row],[Column11]]+1),"")</f>
        <v/>
      </c>
      <c r="CM98" s="1" t="str">
        <f>IFERROR(MID(Table4[[#This Row],[reference/s]],Table4[[#This Row],[Column3]]+2,Table4[[#This Row],[Column4]]-Table4[[#This Row],[Column3]]-2),"")</f>
        <v>ICA</v>
      </c>
      <c r="CN98" s="1" t="str">
        <f>IFERROR(MID(Table4[[#This Row],[reference/s]],Table4[[#This Row],[Column4]]+2,Table4[[#This Row],[Column5]]-Table4[[#This Row],[Column4]]-2),"")</f>
        <v>wiki</v>
      </c>
      <c r="CO98" s="1" t="str">
        <f>IFERROR(MID(Table4[[#This Row],[reference/s]],Table4[[#This Row],[Column5]]+2,Table4[[#This Row],[Column6]]-Table4[[#This Row],[Column5]]-2),"")</f>
        <v/>
      </c>
    </row>
    <row r="99" spans="1:93">
      <c r="B99" t="s">
        <v>1582</v>
      </c>
      <c r="C99" t="s">
        <v>642</v>
      </c>
      <c r="D99" t="s">
        <v>597</v>
      </c>
      <c r="F99" s="4">
        <v>31300</v>
      </c>
      <c r="G99" s="4">
        <v>31300</v>
      </c>
      <c r="H99" t="s">
        <v>695</v>
      </c>
      <c r="I99" s="74">
        <v>1985</v>
      </c>
      <c r="K99" t="s">
        <v>515</v>
      </c>
      <c r="L99" t="s">
        <v>30</v>
      </c>
      <c r="M99" t="s">
        <v>30</v>
      </c>
      <c r="N99" t="s">
        <v>739</v>
      </c>
      <c r="O99" s="11" t="s">
        <v>1562</v>
      </c>
      <c r="P99">
        <v>0</v>
      </c>
      <c r="Q99">
        <v>0</v>
      </c>
      <c r="R99">
        <v>2</v>
      </c>
      <c r="S99">
        <v>1</v>
      </c>
      <c r="T99">
        <v>0</v>
      </c>
      <c r="U99">
        <f>Table4[[#This Row],[Report]]*$P$322+Table4[[#This Row],[Journals]]*$Q$322+Table4[[#This Row],[Databases]]*$R$322+Table4[[#This Row],[Websites]]*$S$322+Table4[[#This Row],[Newspaper]]*$T$322</f>
        <v>50</v>
      </c>
      <c r="V99">
        <f>SUM(Table4[[#This Row],[Report]:[Websites]])</f>
        <v>3</v>
      </c>
      <c r="W99" t="str">
        <f>IF(Table4[[#This Row],[Insured Cost]]="",1,IF(Table4[[#This Row],[Reported cost]]="",2,""))</f>
        <v/>
      </c>
      <c r="X99">
        <v>3000</v>
      </c>
      <c r="AE99" s="2">
        <v>10000000</v>
      </c>
      <c r="AF99" s="2">
        <v>17000000</v>
      </c>
      <c r="AG99" s="78"/>
      <c r="AS99" s="74"/>
      <c r="AT99" s="74"/>
      <c r="BZ99" t="str">
        <f>IFERROR(LEFT(Table4[[#This Row],[reference/s]],SEARCH(";",Table4[[#This Row],[reference/s]])-1),"")</f>
        <v>ICA</v>
      </c>
      <c r="CA99" t="str">
        <f>IFERROR(MID(Table4[[#This Row],[reference/s]],SEARCH(";",Table4[[#This Row],[reference/s]])+2,SEARCH(";",Table4[[#This Row],[reference/s]],SEARCH(";",Table4[[#This Row],[reference/s]])+1)-SEARCH(";",Table4[[#This Row],[reference/s]])-2),"")</f>
        <v>EM-DAT</v>
      </c>
      <c r="CB99">
        <f>IFERROR(SEARCH(";",Table4[[#This Row],[reference/s]]),"")</f>
        <v>4</v>
      </c>
      <c r="CC99" s="1">
        <f>IFERROR(SEARCH(";",Table4[[#This Row],[reference/s]],Table4[[#This Row],[Column2]]+1),"")</f>
        <v>12</v>
      </c>
      <c r="CD99" s="1" t="str">
        <f>IFERROR(SEARCH(";",Table4[[#This Row],[reference/s]],Table4[[#This Row],[Column3]]+1),"")</f>
        <v/>
      </c>
      <c r="CE99" s="1" t="str">
        <f>IFERROR(SEARCH(";",Table4[[#This Row],[reference/s]],Table4[[#This Row],[Column4]]+1),"")</f>
        <v/>
      </c>
      <c r="CF99" s="1" t="str">
        <f>IFERROR(SEARCH(";",Table4[[#This Row],[reference/s]],Table4[[#This Row],[Column5]]+1),"")</f>
        <v/>
      </c>
      <c r="CG99" s="1" t="str">
        <f>IFERROR(SEARCH(";",Table4[[#This Row],[reference/s]],Table4[[#This Row],[Column6]]+1),"")</f>
        <v/>
      </c>
      <c r="CH99" s="1" t="str">
        <f>IFERROR(SEARCH(";",Table4[[#This Row],[reference/s]],Table4[[#This Row],[Column7]]+1),"")</f>
        <v/>
      </c>
      <c r="CI99" s="1" t="str">
        <f>IFERROR(SEARCH(";",Table4[[#This Row],[reference/s]],Table4[[#This Row],[Column8]]+1),"")</f>
        <v/>
      </c>
      <c r="CJ99" s="1" t="str">
        <f>IFERROR(SEARCH(";",Table4[[#This Row],[reference/s]],Table4[[#This Row],[Column9]]+1),"")</f>
        <v/>
      </c>
      <c r="CK99" s="1" t="str">
        <f>IFERROR(SEARCH(";",Table4[[#This Row],[reference/s]],Table4[[#This Row],[Column10]]+1),"")</f>
        <v/>
      </c>
      <c r="CL99" s="1" t="str">
        <f>IFERROR(SEARCH(";",Table4[[#This Row],[reference/s]],Table4[[#This Row],[Column11]]+1),"")</f>
        <v/>
      </c>
      <c r="CM99" s="1" t="str">
        <f>IFERROR(MID(Table4[[#This Row],[reference/s]],Table4[[#This Row],[Column3]]+2,Table4[[#This Row],[Column4]]-Table4[[#This Row],[Column3]]-2),"")</f>
        <v/>
      </c>
      <c r="CN99" s="1" t="str">
        <f>IFERROR(MID(Table4[[#This Row],[reference/s]],Table4[[#This Row],[Column4]]+2,Table4[[#This Row],[Column5]]-Table4[[#This Row],[Column4]]-2),"")</f>
        <v/>
      </c>
      <c r="CO99" s="1" t="str">
        <f>IFERROR(MID(Table4[[#This Row],[reference/s]],Table4[[#This Row],[Column5]]+2,Table4[[#This Row],[Column6]]-Table4[[#This Row],[Column5]]-2),"")</f>
        <v/>
      </c>
    </row>
    <row r="100" spans="1:93">
      <c r="B100" t="s">
        <v>1582</v>
      </c>
      <c r="C100" t="s">
        <v>642</v>
      </c>
      <c r="D100" t="s">
        <v>597</v>
      </c>
      <c r="F100" s="15">
        <v>31065</v>
      </c>
      <c r="G100" s="15">
        <v>31065</v>
      </c>
      <c r="H100" t="s">
        <v>657</v>
      </c>
      <c r="I100" s="74">
        <v>1985</v>
      </c>
      <c r="K100" t="s">
        <v>548</v>
      </c>
      <c r="L100" t="s">
        <v>50</v>
      </c>
      <c r="M100" t="s">
        <v>50</v>
      </c>
      <c r="N100" t="s">
        <v>739</v>
      </c>
      <c r="O100" s="11" t="s">
        <v>1311</v>
      </c>
      <c r="P100">
        <v>0</v>
      </c>
      <c r="Q100">
        <v>0</v>
      </c>
      <c r="R100">
        <v>2</v>
      </c>
      <c r="S100">
        <v>1</v>
      </c>
      <c r="T100">
        <v>4</v>
      </c>
      <c r="U100">
        <f>Table4[[#This Row],[Report]]*$P$322+Table4[[#This Row],[Journals]]*$Q$322+Table4[[#This Row],[Databases]]*$R$322+Table4[[#This Row],[Websites]]*$S$322+Table4[[#This Row],[Newspaper]]*$T$322</f>
        <v>54</v>
      </c>
      <c r="V100">
        <f>SUM(Table4[[#This Row],[Report]:[Websites]])</f>
        <v>3</v>
      </c>
      <c r="W100" t="str">
        <f>IF(Table4[[#This Row],[Insured Cost]]="",1,IF(Table4[[#This Row],[Reported cost]]="",2,""))</f>
        <v/>
      </c>
      <c r="X100">
        <v>50000</v>
      </c>
      <c r="Y100">
        <v>80000</v>
      </c>
      <c r="Z100">
        <v>500</v>
      </c>
      <c r="AA100">
        <v>20</v>
      </c>
      <c r="AD100">
        <v>2</v>
      </c>
      <c r="AE100" s="2">
        <v>180000000</v>
      </c>
      <c r="AF100" s="2">
        <v>299000000</v>
      </c>
      <c r="AG100" s="78">
        <v>200</v>
      </c>
      <c r="AS100" s="74"/>
      <c r="AT100" s="74"/>
      <c r="BO100">
        <v>2</v>
      </c>
      <c r="BZ100" t="str">
        <f>IFERROR(LEFT(Table4[[#This Row],[reference/s]],SEARCH(";",Table4[[#This Row],[reference/s]])-1),"")</f>
        <v>ICA</v>
      </c>
      <c r="CA100" t="str">
        <f>IFERROR(MID(Table4[[#This Row],[reference/s]],SEARCH(";",Table4[[#This Row],[reference/s]])+2,SEARCH(";",Table4[[#This Row],[reference/s]],SEARCH(";",Table4[[#This Row],[reference/s]])+1)-SEARCH(";",Table4[[#This Row],[reference/s]])-2),"")</f>
        <v>EM-DAT</v>
      </c>
      <c r="CB100">
        <f>IFERROR(SEARCH(";",Table4[[#This Row],[reference/s]]),"")</f>
        <v>4</v>
      </c>
      <c r="CC100" s="1">
        <f>IFERROR(SEARCH(";",Table4[[#This Row],[reference/s]],Table4[[#This Row],[Column2]]+1),"")</f>
        <v>12</v>
      </c>
      <c r="CD100" s="1">
        <f>IFERROR(SEARCH(";",Table4[[#This Row],[reference/s]],Table4[[#This Row],[Column3]]+1),"")</f>
        <v>18</v>
      </c>
      <c r="CE100" s="1">
        <f>IFERROR(SEARCH(";",Table4[[#This Row],[reference/s]],Table4[[#This Row],[Column4]]+1),"")</f>
        <v>35</v>
      </c>
      <c r="CF100" s="1" t="str">
        <f>IFERROR(SEARCH(";",Table4[[#This Row],[reference/s]],Table4[[#This Row],[Column5]]+1),"")</f>
        <v/>
      </c>
      <c r="CG100" s="1" t="str">
        <f>IFERROR(SEARCH(";",Table4[[#This Row],[reference/s]],Table4[[#This Row],[Column6]]+1),"")</f>
        <v/>
      </c>
      <c r="CH100" s="1" t="str">
        <f>IFERROR(SEARCH(";",Table4[[#This Row],[reference/s]],Table4[[#This Row],[Column7]]+1),"")</f>
        <v/>
      </c>
      <c r="CI100" s="1" t="str">
        <f>IFERROR(SEARCH(";",Table4[[#This Row],[reference/s]],Table4[[#This Row],[Column8]]+1),"")</f>
        <v/>
      </c>
      <c r="CJ100" s="1" t="str">
        <f>IFERROR(SEARCH(";",Table4[[#This Row],[reference/s]],Table4[[#This Row],[Column9]]+1),"")</f>
        <v/>
      </c>
      <c r="CK100" s="1" t="str">
        <f>IFERROR(SEARCH(";",Table4[[#This Row],[reference/s]],Table4[[#This Row],[Column10]]+1),"")</f>
        <v/>
      </c>
      <c r="CL100" s="1" t="str">
        <f>IFERROR(SEARCH(";",Table4[[#This Row],[reference/s]],Table4[[#This Row],[Column11]]+1),"")</f>
        <v/>
      </c>
      <c r="CM100" s="1" t="str">
        <f>IFERROR(MID(Table4[[#This Row],[reference/s]],Table4[[#This Row],[Column3]]+2,Table4[[#This Row],[Column4]]-Table4[[#This Row],[Column3]]-2),"")</f>
        <v>wiki</v>
      </c>
      <c r="CN100" s="1" t="str">
        <f>IFERROR(MID(Table4[[#This Row],[reference/s]],Table4[[#This Row],[Column4]]+2,Table4[[#This Row],[Column5]]-Table4[[#This Row],[Column4]]-2),"")</f>
        <v>PDF - newspaper</v>
      </c>
      <c r="CO100" s="1" t="str">
        <f>IFERROR(MID(Table4[[#This Row],[reference/s]],Table4[[#This Row],[Column5]]+2,Table4[[#This Row],[Column6]]-Table4[[#This Row],[Column5]]-2),"")</f>
        <v/>
      </c>
    </row>
    <row r="101" spans="1:93">
      <c r="B101" t="s">
        <v>1593</v>
      </c>
      <c r="C101" t="s">
        <v>585</v>
      </c>
      <c r="F101" s="4">
        <v>31109</v>
      </c>
      <c r="G101" s="4">
        <v>31112</v>
      </c>
      <c r="H101" t="s">
        <v>658</v>
      </c>
      <c r="I101" s="74">
        <v>1985</v>
      </c>
      <c r="K101" t="s">
        <v>633</v>
      </c>
      <c r="L101" t="s">
        <v>634</v>
      </c>
      <c r="M101" t="s">
        <v>184</v>
      </c>
      <c r="N101" t="s">
        <v>37</v>
      </c>
      <c r="O101" s="11" t="s">
        <v>1121</v>
      </c>
      <c r="P101">
        <v>1</v>
      </c>
      <c r="Q101">
        <v>0</v>
      </c>
      <c r="R101">
        <v>1</v>
      </c>
      <c r="S101">
        <v>0</v>
      </c>
      <c r="T101">
        <v>5</v>
      </c>
      <c r="U101">
        <f>Table4[[#This Row],[Report]]*$P$322+Table4[[#This Row],[Journals]]*$Q$322+Table4[[#This Row],[Databases]]*$R$322+Table4[[#This Row],[Websites]]*$S$322+Table4[[#This Row],[Newspaper]]*$T$322</f>
        <v>65</v>
      </c>
      <c r="V101">
        <f>SUM(Table4[[#This Row],[Report]:[Websites]])</f>
        <v>2</v>
      </c>
      <c r="W101">
        <f>IF(Table4[[#This Row],[Insured Cost]]="",1,IF(Table4[[#This Row],[Reported cost]]="",2,""))</f>
        <v>1</v>
      </c>
      <c r="AA101">
        <v>3</v>
      </c>
      <c r="AD101">
        <v>1</v>
      </c>
      <c r="AF101" s="2">
        <v>5500000</v>
      </c>
      <c r="AG101" s="78"/>
      <c r="AS101" s="74"/>
      <c r="AT101" s="74"/>
      <c r="BZ101" t="str">
        <f>IFERROR(LEFT(Table4[[#This Row],[reference/s]],SEARCH(";",Table4[[#This Row],[reference/s]])-1),"")</f>
        <v>ICA</v>
      </c>
      <c r="CA101" t="str">
        <f>IFERROR(MID(Table4[[#This Row],[reference/s]],SEARCH(";",Table4[[#This Row],[reference/s]])+2,SEARCH(";",Table4[[#This Row],[reference/s]],SEARCH(";",Table4[[#This Row],[reference/s]])+1)-SEARCH(";",Table4[[#This Row],[reference/s]])-2),"")</f>
        <v>ellis kanowski and whelan (2004)</v>
      </c>
      <c r="CB101">
        <f>IFERROR(SEARCH(";",Table4[[#This Row],[reference/s]]),"")</f>
        <v>4</v>
      </c>
      <c r="CC101" s="1">
        <f>IFERROR(SEARCH(";",Table4[[#This Row],[reference/s]],Table4[[#This Row],[Column2]]+1),"")</f>
        <v>38</v>
      </c>
      <c r="CD101" s="1" t="str">
        <f>IFERROR(SEARCH(";",Table4[[#This Row],[reference/s]],Table4[[#This Row],[Column3]]+1),"")</f>
        <v/>
      </c>
      <c r="CE101" s="1" t="str">
        <f>IFERROR(SEARCH(";",Table4[[#This Row],[reference/s]],Table4[[#This Row],[Column4]]+1),"")</f>
        <v/>
      </c>
      <c r="CF101" s="1" t="str">
        <f>IFERROR(SEARCH(";",Table4[[#This Row],[reference/s]],Table4[[#This Row],[Column5]]+1),"")</f>
        <v/>
      </c>
      <c r="CG101" s="1" t="str">
        <f>IFERROR(SEARCH(";",Table4[[#This Row],[reference/s]],Table4[[#This Row],[Column6]]+1),"")</f>
        <v/>
      </c>
      <c r="CH101" s="1" t="str">
        <f>IFERROR(SEARCH(";",Table4[[#This Row],[reference/s]],Table4[[#This Row],[Column7]]+1),"")</f>
        <v/>
      </c>
      <c r="CI101" s="1" t="str">
        <f>IFERROR(SEARCH(";",Table4[[#This Row],[reference/s]],Table4[[#This Row],[Column8]]+1),"")</f>
        <v/>
      </c>
      <c r="CJ101" s="1" t="str">
        <f>IFERROR(SEARCH(";",Table4[[#This Row],[reference/s]],Table4[[#This Row],[Column9]]+1),"")</f>
        <v/>
      </c>
      <c r="CK101" s="1" t="str">
        <f>IFERROR(SEARCH(";",Table4[[#This Row],[reference/s]],Table4[[#This Row],[Column10]]+1),"")</f>
        <v/>
      </c>
      <c r="CL101" s="1" t="str">
        <f>IFERROR(SEARCH(";",Table4[[#This Row],[reference/s]],Table4[[#This Row],[Column11]]+1),"")</f>
        <v/>
      </c>
      <c r="CM101" s="1" t="str">
        <f>IFERROR(MID(Table4[[#This Row],[reference/s]],Table4[[#This Row],[Column3]]+2,Table4[[#This Row],[Column4]]-Table4[[#This Row],[Column3]]-2),"")</f>
        <v/>
      </c>
      <c r="CN101" s="1" t="str">
        <f>IFERROR(MID(Table4[[#This Row],[reference/s]],Table4[[#This Row],[Column4]]+2,Table4[[#This Row],[Column5]]-Table4[[#This Row],[Column4]]-2),"")</f>
        <v/>
      </c>
      <c r="CO101" s="1" t="str">
        <f>IFERROR(MID(Table4[[#This Row],[reference/s]],Table4[[#This Row],[Column5]]+2,Table4[[#This Row],[Column6]]-Table4[[#This Row],[Column5]]-2),"")</f>
        <v/>
      </c>
    </row>
    <row r="102" spans="1:93">
      <c r="B102" t="s">
        <v>1582</v>
      </c>
      <c r="C102" t="s">
        <v>585</v>
      </c>
      <c r="E102" t="s">
        <v>297</v>
      </c>
      <c r="F102" s="4">
        <v>30930</v>
      </c>
      <c r="G102" s="4">
        <v>31093</v>
      </c>
      <c r="H102" t="s">
        <v>661</v>
      </c>
      <c r="I102" s="74">
        <v>1985</v>
      </c>
      <c r="K102" t="s">
        <v>493</v>
      </c>
      <c r="L102" t="s">
        <v>37</v>
      </c>
      <c r="M102" t="s">
        <v>37</v>
      </c>
      <c r="N102" t="s">
        <v>739</v>
      </c>
      <c r="O102" s="11" t="s">
        <v>1222</v>
      </c>
      <c r="P102">
        <v>1</v>
      </c>
      <c r="Q102">
        <v>1</v>
      </c>
      <c r="R102">
        <v>2</v>
      </c>
      <c r="S102">
        <v>1</v>
      </c>
      <c r="T102">
        <v>0</v>
      </c>
      <c r="U102">
        <f>Table4[[#This Row],[Report]]*$P$322+Table4[[#This Row],[Journals]]*$Q$322+Table4[[#This Row],[Databases]]*$R$322+Table4[[#This Row],[Websites]]*$S$322+Table4[[#This Row],[Newspaper]]*$T$322</f>
        <v>120</v>
      </c>
      <c r="V102">
        <f>SUM(Table4[[#This Row],[Report]:[Websites]])</f>
        <v>5</v>
      </c>
      <c r="W102" t="str">
        <f>IF(Table4[[#This Row],[Insured Cost]]="",1,IF(Table4[[#This Row],[Reported cost]]="",2,""))</f>
        <v/>
      </c>
      <c r="AA102">
        <v>30</v>
      </c>
      <c r="AD102">
        <v>4</v>
      </c>
      <c r="AE102" s="2">
        <v>25000000</v>
      </c>
      <c r="AF102" s="2">
        <v>45000000</v>
      </c>
      <c r="AG102" s="78"/>
      <c r="AS102" s="74"/>
      <c r="AT102" s="74"/>
      <c r="AZ102">
        <v>40000</v>
      </c>
      <c r="BZ102" t="str">
        <f>IFERROR(LEFT(Table4[[#This Row],[reference/s]],SEARCH(";",Table4[[#This Row],[reference/s]])-1),"")</f>
        <v>ICA</v>
      </c>
      <c r="CA102" t="str">
        <f>IFERROR(MID(Table4[[#This Row],[reference/s]],SEARCH(";",Table4[[#This Row],[reference/s]])+2,SEARCH(";",Table4[[#This Row],[reference/s]],SEARCH(";",Table4[[#This Row],[reference/s]])+1)-SEARCH(";",Table4[[#This Row],[reference/s]])-2),"")</f>
        <v>wiki</v>
      </c>
      <c r="CB102">
        <f>IFERROR(SEARCH(";",Table4[[#This Row],[reference/s]]),"")</f>
        <v>4</v>
      </c>
      <c r="CC102" s="1">
        <f>IFERROR(SEARCH(";",Table4[[#This Row],[reference/s]],Table4[[#This Row],[Column2]]+1),"")</f>
        <v>10</v>
      </c>
      <c r="CD102" s="1">
        <f>IFERROR(SEARCH(";",Table4[[#This Row],[reference/s]],Table4[[#This Row],[Column3]]+1),"")</f>
        <v>29</v>
      </c>
      <c r="CE102" s="1">
        <f>IFERROR(SEARCH(";",Table4[[#This Row],[reference/s]],Table4[[#This Row],[Column4]]+1),"")</f>
        <v>63</v>
      </c>
      <c r="CF102" s="1" t="str">
        <f>IFERROR(SEARCH(";",Table4[[#This Row],[reference/s]],Table4[[#This Row],[Column5]]+1),"")</f>
        <v/>
      </c>
      <c r="CG102" s="1" t="str">
        <f>IFERROR(SEARCH(";",Table4[[#This Row],[reference/s]],Table4[[#This Row],[Column6]]+1),"")</f>
        <v/>
      </c>
      <c r="CH102" s="1" t="str">
        <f>IFERROR(SEARCH(";",Table4[[#This Row],[reference/s]],Table4[[#This Row],[Column7]]+1),"")</f>
        <v/>
      </c>
      <c r="CI102" s="1" t="str">
        <f>IFERROR(SEARCH(";",Table4[[#This Row],[reference/s]],Table4[[#This Row],[Column8]]+1),"")</f>
        <v/>
      </c>
      <c r="CJ102" s="1" t="str">
        <f>IFERROR(SEARCH(";",Table4[[#This Row],[reference/s]],Table4[[#This Row],[Column9]]+1),"")</f>
        <v/>
      </c>
      <c r="CK102" s="1" t="str">
        <f>IFERROR(SEARCH(";",Table4[[#This Row],[reference/s]],Table4[[#This Row],[Column10]]+1),"")</f>
        <v/>
      </c>
      <c r="CL102" s="1" t="str">
        <f>IFERROR(SEARCH(";",Table4[[#This Row],[reference/s]],Table4[[#This Row],[Column11]]+1),"")</f>
        <v/>
      </c>
      <c r="CM102" s="1" t="str">
        <f>IFERROR(MID(Table4[[#This Row],[reference/s]],Table4[[#This Row],[Column3]]+2,Table4[[#This Row],[Column4]]-Table4[[#This Row],[Column3]]-2),"")</f>
        <v>EM-DAT (6 deaths)</v>
      </c>
      <c r="CN102" s="1" t="str">
        <f>IFERROR(MID(Table4[[#This Row],[reference/s]],Table4[[#This Row],[Column4]]+2,Table4[[#This Row],[Column5]]-Table4[[#This Row],[Column4]]-2),"")</f>
        <v>ellis kanowski and whelan (2004)</v>
      </c>
      <c r="CO102" s="1" t="str">
        <f>IFERROR(MID(Table4[[#This Row],[reference/s]],Table4[[#This Row],[Column5]]+2,Table4[[#This Row],[Column6]]-Table4[[#This Row],[Column5]]-2),"")</f>
        <v/>
      </c>
    </row>
    <row r="103" spans="1:93">
      <c r="A103">
        <v>219</v>
      </c>
      <c r="B103" t="s">
        <v>1587</v>
      </c>
      <c r="C103" t="s">
        <v>642</v>
      </c>
      <c r="D103" t="s">
        <v>59</v>
      </c>
      <c r="E103" t="s">
        <v>164</v>
      </c>
      <c r="F103" s="4">
        <v>31688</v>
      </c>
      <c r="G103" s="7">
        <v>31688</v>
      </c>
      <c r="H103" t="s">
        <v>663</v>
      </c>
      <c r="I103" s="74">
        <v>1986</v>
      </c>
      <c r="K103" t="s">
        <v>480</v>
      </c>
      <c r="L103" t="s">
        <v>37</v>
      </c>
      <c r="M103" t="s">
        <v>37</v>
      </c>
      <c r="N103" t="s">
        <v>739</v>
      </c>
      <c r="O103" s="11" t="s">
        <v>1125</v>
      </c>
      <c r="P103">
        <v>0</v>
      </c>
      <c r="Q103">
        <v>0</v>
      </c>
      <c r="R103">
        <v>3</v>
      </c>
      <c r="S103">
        <v>0</v>
      </c>
      <c r="T103">
        <v>1</v>
      </c>
      <c r="U103">
        <f>Table4[[#This Row],[Report]]*$P$322+Table4[[#This Row],[Journals]]*$Q$322+Table4[[#This Row],[Databases]]*$R$322+Table4[[#This Row],[Websites]]*$S$322+Table4[[#This Row],[Newspaper]]*$T$322</f>
        <v>61</v>
      </c>
      <c r="V103">
        <f>SUM(Table4[[#This Row],[Report]:[Websites]])</f>
        <v>3</v>
      </c>
      <c r="W103">
        <f>IF(Table4[[#This Row],[Insured Cost]]="",1,IF(Table4[[#This Row],[Reported cost]]="",2,""))</f>
        <v>2</v>
      </c>
      <c r="Z103">
        <v>120</v>
      </c>
      <c r="AA103">
        <v>10</v>
      </c>
      <c r="AE103" s="2">
        <v>104000000</v>
      </c>
      <c r="AF103" s="2"/>
      <c r="AG103" s="78"/>
      <c r="AS103" s="74"/>
      <c r="AT103" s="74"/>
      <c r="BY103" t="s">
        <v>165</v>
      </c>
      <c r="BZ103" t="str">
        <f>IFERROR(LEFT(Table4[[#This Row],[reference/s]],SEARCH(";",Table4[[#This Row],[reference/s]])-1),"")</f>
        <v>PDF - newspaper</v>
      </c>
      <c r="CA103" t="str">
        <f>IFERROR(MID(Table4[[#This Row],[reference/s]],SEARCH(";",Table4[[#This Row],[reference/s]])+2,SEARCH(";",Table4[[#This Row],[reference/s]],SEARCH(";",Table4[[#This Row],[reference/s]])+1)-SEARCH(";",Table4[[#This Row],[reference/s]])-2),"")</f>
        <v>EM-Track</v>
      </c>
      <c r="CB103">
        <f>IFERROR(SEARCH(";",Table4[[#This Row],[reference/s]]),"")</f>
        <v>16</v>
      </c>
      <c r="CC103" s="1">
        <f>IFERROR(SEARCH(";",Table4[[#This Row],[reference/s]],Table4[[#This Row],[Column2]]+1),"")</f>
        <v>26</v>
      </c>
      <c r="CD103" s="1">
        <f>IFERROR(SEARCH(";",Table4[[#This Row],[reference/s]],Table4[[#This Row],[Column3]]+1),"")</f>
        <v>34</v>
      </c>
      <c r="CE103" s="1" t="str">
        <f>IFERROR(SEARCH(";",Table4[[#This Row],[reference/s]],Table4[[#This Row],[Column4]]+1),"")</f>
        <v/>
      </c>
      <c r="CF103" s="1" t="str">
        <f>IFERROR(SEARCH(";",Table4[[#This Row],[reference/s]],Table4[[#This Row],[Column5]]+1),"")</f>
        <v/>
      </c>
      <c r="CG103" s="1" t="str">
        <f>IFERROR(SEARCH(";",Table4[[#This Row],[reference/s]],Table4[[#This Row],[Column6]]+1),"")</f>
        <v/>
      </c>
      <c r="CH103" s="1" t="str">
        <f>IFERROR(SEARCH(";",Table4[[#This Row],[reference/s]],Table4[[#This Row],[Column7]]+1),"")</f>
        <v/>
      </c>
      <c r="CI103" s="1" t="str">
        <f>IFERROR(SEARCH(";",Table4[[#This Row],[reference/s]],Table4[[#This Row],[Column8]]+1),"")</f>
        <v/>
      </c>
      <c r="CJ103" s="1" t="str">
        <f>IFERROR(SEARCH(";",Table4[[#This Row],[reference/s]],Table4[[#This Row],[Column9]]+1),"")</f>
        <v/>
      </c>
      <c r="CK103" s="1" t="str">
        <f>IFERROR(SEARCH(";",Table4[[#This Row],[reference/s]],Table4[[#This Row],[Column10]]+1),"")</f>
        <v/>
      </c>
      <c r="CL103" s="1" t="str">
        <f>IFERROR(SEARCH(";",Table4[[#This Row],[reference/s]],Table4[[#This Row],[Column11]]+1),"")</f>
        <v/>
      </c>
      <c r="CM103" s="1" t="str">
        <f>IFERROR(MID(Table4[[#This Row],[reference/s]],Table4[[#This Row],[Column3]]+2,Table4[[#This Row],[Column4]]-Table4[[#This Row],[Column3]]-2),"")</f>
        <v>EM-DAT</v>
      </c>
      <c r="CN103" s="1" t="str">
        <f>IFERROR(MID(Table4[[#This Row],[reference/s]],Table4[[#This Row],[Column4]]+2,Table4[[#This Row],[Column5]]-Table4[[#This Row],[Column4]]-2),"")</f>
        <v/>
      </c>
      <c r="CO103" s="1" t="str">
        <f>IFERROR(MID(Table4[[#This Row],[reference/s]],Table4[[#This Row],[Column5]]+2,Table4[[#This Row],[Column6]]-Table4[[#This Row],[Column5]]-2),"")</f>
        <v/>
      </c>
    </row>
    <row r="104" spans="1:93">
      <c r="A104">
        <v>188</v>
      </c>
      <c r="B104" t="s">
        <v>1592</v>
      </c>
      <c r="C104" t="s">
        <v>642</v>
      </c>
      <c r="D104" t="s">
        <v>140</v>
      </c>
      <c r="E104" t="s">
        <v>141</v>
      </c>
      <c r="F104" s="4">
        <v>31752</v>
      </c>
      <c r="G104" s="7">
        <v>31754</v>
      </c>
      <c r="H104" t="s">
        <v>660</v>
      </c>
      <c r="I104" s="74">
        <v>1986</v>
      </c>
      <c r="K104" t="s">
        <v>496</v>
      </c>
      <c r="L104" t="s">
        <v>51</v>
      </c>
      <c r="M104" t="s">
        <v>51</v>
      </c>
      <c r="N104" t="s">
        <v>739</v>
      </c>
      <c r="O104" s="11" t="s">
        <v>1126</v>
      </c>
      <c r="P104">
        <v>0</v>
      </c>
      <c r="Q104">
        <v>1</v>
      </c>
      <c r="R104">
        <v>3</v>
      </c>
      <c r="S104">
        <v>0</v>
      </c>
      <c r="T104">
        <v>0</v>
      </c>
      <c r="U104">
        <f>Table4[[#This Row],[Report]]*$P$322+Table4[[#This Row],[Journals]]*$Q$322+Table4[[#This Row],[Databases]]*$R$322+Table4[[#This Row],[Websites]]*$S$322+Table4[[#This Row],[Newspaper]]*$T$322</f>
        <v>90</v>
      </c>
      <c r="V104">
        <f>SUM(Table4[[#This Row],[Report]:[Websites]])</f>
        <v>4</v>
      </c>
      <c r="W104">
        <f>IF(Table4[[#This Row],[Insured Cost]]="",1,IF(Table4[[#This Row],[Reported cost]]="",2,""))</f>
        <v>2</v>
      </c>
      <c r="Z104">
        <v>50</v>
      </c>
      <c r="AE104" s="2">
        <v>10000000</v>
      </c>
      <c r="AF104" s="2"/>
      <c r="AG104" s="78"/>
      <c r="AS104" s="74"/>
      <c r="AT104" s="74"/>
      <c r="BY104" t="s">
        <v>142</v>
      </c>
      <c r="BZ104" t="str">
        <f>IFERROR(LEFT(Table4[[#This Row],[reference/s]],SEARCH(";",Table4[[#This Row],[reference/s]])-1),"")</f>
        <v>Pearman (1988)</v>
      </c>
      <c r="CA104" t="str">
        <f>IFERROR(MID(Table4[[#This Row],[reference/s]],SEARCH(";",Table4[[#This Row],[reference/s]])+2,SEARCH(";",Table4[[#This Row],[reference/s]],SEARCH(";",Table4[[#This Row],[reference/s]])+1)-SEARCH(";",Table4[[#This Row],[reference/s]])-2),"")</f>
        <v>EM-DAT</v>
      </c>
      <c r="CB104">
        <f>IFERROR(SEARCH(";",Table4[[#This Row],[reference/s]]),"")</f>
        <v>15</v>
      </c>
      <c r="CC104" s="1">
        <f>IFERROR(SEARCH(";",Table4[[#This Row],[reference/s]],Table4[[#This Row],[Column2]]+1),"")</f>
        <v>23</v>
      </c>
      <c r="CD104" s="1">
        <f>IFERROR(SEARCH(";",Table4[[#This Row],[reference/s]],Table4[[#This Row],[Column3]]+1),"")</f>
        <v>28</v>
      </c>
      <c r="CE104" s="1" t="str">
        <f>IFERROR(SEARCH(";",Table4[[#This Row],[reference/s]],Table4[[#This Row],[Column4]]+1),"")</f>
        <v/>
      </c>
      <c r="CF104" s="1" t="str">
        <f>IFERROR(SEARCH(";",Table4[[#This Row],[reference/s]],Table4[[#This Row],[Column5]]+1),"")</f>
        <v/>
      </c>
      <c r="CG104" s="1" t="str">
        <f>IFERROR(SEARCH(";",Table4[[#This Row],[reference/s]],Table4[[#This Row],[Column6]]+1),"")</f>
        <v/>
      </c>
      <c r="CH104" s="1" t="str">
        <f>IFERROR(SEARCH(";",Table4[[#This Row],[reference/s]],Table4[[#This Row],[Column7]]+1),"")</f>
        <v/>
      </c>
      <c r="CI104" s="1" t="str">
        <f>IFERROR(SEARCH(";",Table4[[#This Row],[reference/s]],Table4[[#This Row],[Column8]]+1),"")</f>
        <v/>
      </c>
      <c r="CJ104" s="1" t="str">
        <f>IFERROR(SEARCH(";",Table4[[#This Row],[reference/s]],Table4[[#This Row],[Column9]]+1),"")</f>
        <v/>
      </c>
      <c r="CK104" s="1" t="str">
        <f>IFERROR(SEARCH(";",Table4[[#This Row],[reference/s]],Table4[[#This Row],[Column10]]+1),"")</f>
        <v/>
      </c>
      <c r="CL104" s="1" t="str">
        <f>IFERROR(SEARCH(";",Table4[[#This Row],[reference/s]],Table4[[#This Row],[Column11]]+1),"")</f>
        <v/>
      </c>
      <c r="CM104" s="1" t="str">
        <f>IFERROR(MID(Table4[[#This Row],[reference/s]],Table4[[#This Row],[Column3]]+2,Table4[[#This Row],[Column4]]-Table4[[#This Row],[Column3]]-2),"")</f>
        <v>ICA</v>
      </c>
      <c r="CN104" s="1" t="str">
        <f>IFERROR(MID(Table4[[#This Row],[reference/s]],Table4[[#This Row],[Column4]]+2,Table4[[#This Row],[Column5]]-Table4[[#This Row],[Column4]]-2),"")</f>
        <v/>
      </c>
      <c r="CO104" s="1" t="str">
        <f>IFERROR(MID(Table4[[#This Row],[reference/s]],Table4[[#This Row],[Column5]]+2,Table4[[#This Row],[Column6]]-Table4[[#This Row],[Column5]]-2),"")</f>
        <v/>
      </c>
    </row>
    <row r="105" spans="1:93">
      <c r="A105">
        <v>28</v>
      </c>
      <c r="B105" t="s">
        <v>1582</v>
      </c>
      <c r="C105" t="s">
        <v>642</v>
      </c>
      <c r="D105" t="s">
        <v>52</v>
      </c>
      <c r="E105" t="s">
        <v>53</v>
      </c>
      <c r="F105" s="15">
        <v>31433</v>
      </c>
      <c r="G105" s="15">
        <v>31433</v>
      </c>
      <c r="H105" t="s">
        <v>657</v>
      </c>
      <c r="I105" s="74">
        <v>1986</v>
      </c>
      <c r="K105" t="s">
        <v>494</v>
      </c>
      <c r="L105" t="s">
        <v>37</v>
      </c>
      <c r="M105" t="s">
        <v>37</v>
      </c>
      <c r="N105" t="s">
        <v>739</v>
      </c>
      <c r="O105" s="11" t="s">
        <v>1124</v>
      </c>
      <c r="P105">
        <v>0</v>
      </c>
      <c r="Q105">
        <v>1</v>
      </c>
      <c r="R105">
        <v>3</v>
      </c>
      <c r="S105">
        <v>1</v>
      </c>
      <c r="T105">
        <v>0</v>
      </c>
      <c r="U105">
        <f>Table4[[#This Row],[Report]]*$P$322+Table4[[#This Row],[Journals]]*$Q$322+Table4[[#This Row],[Databases]]*$R$322+Table4[[#This Row],[Websites]]*$S$322+Table4[[#This Row],[Newspaper]]*$T$322</f>
        <v>100</v>
      </c>
      <c r="V105">
        <f>SUM(Table4[[#This Row],[Report]:[Websites]])</f>
        <v>5</v>
      </c>
      <c r="W105" t="str">
        <f>IF(Table4[[#This Row],[Insured Cost]]="",1,IF(Table4[[#This Row],[Reported cost]]="",2,""))</f>
        <v/>
      </c>
      <c r="AE105" s="2">
        <v>8000000</v>
      </c>
      <c r="AF105" s="2">
        <v>25000000</v>
      </c>
      <c r="AG105" s="78"/>
      <c r="AS105" s="74"/>
      <c r="AT105" s="74"/>
      <c r="BL105">
        <v>100</v>
      </c>
      <c r="BY105" t="s">
        <v>54</v>
      </c>
      <c r="BZ105" t="str">
        <f>IFERROR(LEFT(Table4[[#This Row],[reference/s]],SEARCH(";",Table4[[#This Row],[reference/s]])-1),"")</f>
        <v>Pearman (1988)</v>
      </c>
      <c r="CA105" t="str">
        <f>IFERROR(MID(Table4[[#This Row],[reference/s]],SEARCH(";",Table4[[#This Row],[reference/s]])+2,SEARCH(";",Table4[[#This Row],[reference/s]],SEARCH(";",Table4[[#This Row],[reference/s]])+1)-SEARCH(";",Table4[[#This Row],[reference/s]])-2),"")</f>
        <v>EM-Track</v>
      </c>
      <c r="CB105">
        <f>IFERROR(SEARCH(";",Table4[[#This Row],[reference/s]]),"")</f>
        <v>15</v>
      </c>
      <c r="CC105" s="1">
        <f>IFERROR(SEARCH(";",Table4[[#This Row],[reference/s]],Table4[[#This Row],[Column2]]+1),"")</f>
        <v>25</v>
      </c>
      <c r="CD105" s="1">
        <f>IFERROR(SEARCH(";",Table4[[#This Row],[reference/s]],Table4[[#This Row],[Column3]]+1),"")</f>
        <v>30</v>
      </c>
      <c r="CE105" s="1">
        <f>IFERROR(SEARCH(";",Table4[[#This Row],[reference/s]],Table4[[#This Row],[Column4]]+1),"")</f>
        <v>38</v>
      </c>
      <c r="CF105" s="1" t="str">
        <f>IFERROR(SEARCH(";",Table4[[#This Row],[reference/s]],Table4[[#This Row],[Column5]]+1),"")</f>
        <v/>
      </c>
      <c r="CG105" s="1" t="str">
        <f>IFERROR(SEARCH(";",Table4[[#This Row],[reference/s]],Table4[[#This Row],[Column6]]+1),"")</f>
        <v/>
      </c>
      <c r="CH105" s="1" t="str">
        <f>IFERROR(SEARCH(";",Table4[[#This Row],[reference/s]],Table4[[#This Row],[Column7]]+1),"")</f>
        <v/>
      </c>
      <c r="CI105" s="1" t="str">
        <f>IFERROR(SEARCH(";",Table4[[#This Row],[reference/s]],Table4[[#This Row],[Column8]]+1),"")</f>
        <v/>
      </c>
      <c r="CJ105" s="1" t="str">
        <f>IFERROR(SEARCH(";",Table4[[#This Row],[reference/s]],Table4[[#This Row],[Column9]]+1),"")</f>
        <v/>
      </c>
      <c r="CK105" s="1" t="str">
        <f>IFERROR(SEARCH(";",Table4[[#This Row],[reference/s]],Table4[[#This Row],[Column10]]+1),"")</f>
        <v/>
      </c>
      <c r="CL105" s="1" t="str">
        <f>IFERROR(SEARCH(";",Table4[[#This Row],[reference/s]],Table4[[#This Row],[Column11]]+1),"")</f>
        <v/>
      </c>
      <c r="CM105" s="1" t="str">
        <f>IFERROR(MID(Table4[[#This Row],[reference/s]],Table4[[#This Row],[Column3]]+2,Table4[[#This Row],[Column4]]-Table4[[#This Row],[Column3]]-2),"")</f>
        <v>ICA</v>
      </c>
      <c r="CN105" s="1" t="str">
        <f>IFERROR(MID(Table4[[#This Row],[reference/s]],Table4[[#This Row],[Column4]]+2,Table4[[#This Row],[Column5]]-Table4[[#This Row],[Column4]]-2),"")</f>
        <v>EM-DAT</v>
      </c>
      <c r="CO105" s="1" t="str">
        <f>IFERROR(MID(Table4[[#This Row],[reference/s]],Table4[[#This Row],[Column5]]+2,Table4[[#This Row],[Column6]]-Table4[[#This Row],[Column5]]-2),"")</f>
        <v/>
      </c>
    </row>
    <row r="106" spans="1:93">
      <c r="A106">
        <v>41</v>
      </c>
      <c r="B106" t="s">
        <v>1582</v>
      </c>
      <c r="C106" t="s">
        <v>475</v>
      </c>
      <c r="D106" t="s">
        <v>64</v>
      </c>
      <c r="E106" t="s">
        <v>65</v>
      </c>
      <c r="F106" s="4">
        <v>31439</v>
      </c>
      <c r="G106" s="7">
        <v>31448</v>
      </c>
      <c r="H106" t="s">
        <v>661</v>
      </c>
      <c r="I106" s="74">
        <v>1986</v>
      </c>
      <c r="K106" t="s">
        <v>495</v>
      </c>
      <c r="L106" t="s">
        <v>50</v>
      </c>
      <c r="M106" t="s">
        <v>50</v>
      </c>
      <c r="N106" t="s">
        <v>739</v>
      </c>
      <c r="O106" s="11" t="s">
        <v>1123</v>
      </c>
      <c r="P106">
        <v>1</v>
      </c>
      <c r="Q106">
        <v>3</v>
      </c>
      <c r="R106">
        <v>3</v>
      </c>
      <c r="S106">
        <v>0</v>
      </c>
      <c r="T106">
        <v>0</v>
      </c>
      <c r="U106">
        <f>Table4[[#This Row],[Report]]*$P$322+Table4[[#This Row],[Journals]]*$Q$322+Table4[[#This Row],[Databases]]*$R$322+Table4[[#This Row],[Websites]]*$S$322+Table4[[#This Row],[Newspaper]]*$T$322</f>
        <v>190</v>
      </c>
      <c r="V106">
        <f>SUM(Table4[[#This Row],[Report]:[Websites]])</f>
        <v>7</v>
      </c>
      <c r="W106" t="str">
        <f>IF(Table4[[#This Row],[Insured Cost]]="",1,IF(Table4[[#This Row],[Reported cost]]="",2,""))</f>
        <v/>
      </c>
      <c r="Y106">
        <v>8000</v>
      </c>
      <c r="Z106">
        <v>200</v>
      </c>
      <c r="AA106">
        <v>12</v>
      </c>
      <c r="AD106">
        <v>3</v>
      </c>
      <c r="AE106" s="2">
        <v>40000000</v>
      </c>
      <c r="AF106" s="2">
        <v>130000000</v>
      </c>
      <c r="AG106" s="78"/>
      <c r="AS106" s="74"/>
      <c r="AT106" s="74"/>
      <c r="BD106">
        <v>500</v>
      </c>
      <c r="BE106">
        <v>70</v>
      </c>
      <c r="BF106">
        <v>1500</v>
      </c>
      <c r="BO106">
        <v>12</v>
      </c>
      <c r="BY106" t="s">
        <v>66</v>
      </c>
      <c r="BZ106" t="str">
        <f>IFERROR(LEFT(Table4[[#This Row],[reference/s]],SEARCH(";",Table4[[#This Row],[reference/s]])-1),"")</f>
        <v>EM-Track</v>
      </c>
      <c r="CA106" t="str">
        <f>IFERROR(MID(Table4[[#This Row],[reference/s]],SEARCH(";",Table4[[#This Row],[reference/s]])+2,SEARCH(";",Table4[[#This Row],[reference/s]],SEARCH(";",Table4[[#This Row],[reference/s]])+1)-SEARCH(";",Table4[[#This Row],[reference/s]])-2),"")</f>
        <v>EM-DAT</v>
      </c>
      <c r="CB106">
        <f>IFERROR(SEARCH(";",Table4[[#This Row],[reference/s]]),"")</f>
        <v>9</v>
      </c>
      <c r="CC106" s="1">
        <f>IFERROR(SEARCH(";",Table4[[#This Row],[reference/s]],Table4[[#This Row],[Column2]]+1),"")</f>
        <v>17</v>
      </c>
      <c r="CD106" s="1">
        <f>IFERROR(SEARCH(";",Table4[[#This Row],[reference/s]],Table4[[#This Row],[Column3]]+1),"")</f>
        <v>22</v>
      </c>
      <c r="CE106" s="1">
        <f>IFERROR(SEARCH(";",Table4[[#This Row],[reference/s]],Table4[[#This Row],[Column4]]+1),"")</f>
        <v>36</v>
      </c>
      <c r="CF106" s="1">
        <f>IFERROR(SEARCH(";",Table4[[#This Row],[reference/s]],Table4[[#This Row],[Column5]]+1),"")</f>
        <v>51</v>
      </c>
      <c r="CG106" s="1">
        <f>IFERROR(SEARCH(";",Table4[[#This Row],[reference/s]],Table4[[#This Row],[Column6]]+1),"")</f>
        <v>71</v>
      </c>
      <c r="CH106" s="1" t="str">
        <f>IFERROR(SEARCH(";",Table4[[#This Row],[reference/s]],Table4[[#This Row],[Column7]]+1),"")</f>
        <v/>
      </c>
      <c r="CI106" s="1" t="str">
        <f>IFERROR(SEARCH(";",Table4[[#This Row],[reference/s]],Table4[[#This Row],[Column8]]+1),"")</f>
        <v/>
      </c>
      <c r="CJ106" s="1" t="str">
        <f>IFERROR(SEARCH(";",Table4[[#This Row],[reference/s]],Table4[[#This Row],[Column9]]+1),"")</f>
        <v/>
      </c>
      <c r="CK106" s="1" t="str">
        <f>IFERROR(SEARCH(";",Table4[[#This Row],[reference/s]],Table4[[#This Row],[Column10]]+1),"")</f>
        <v/>
      </c>
      <c r="CL106" s="1" t="str">
        <f>IFERROR(SEARCH(";",Table4[[#This Row],[reference/s]],Table4[[#This Row],[Column11]]+1),"")</f>
        <v/>
      </c>
      <c r="CM106" s="1" t="str">
        <f>IFERROR(MID(Table4[[#This Row],[reference/s]],Table4[[#This Row],[Column3]]+2,Table4[[#This Row],[Column4]]-Table4[[#This Row],[Column3]]-2),"")</f>
        <v>ICA</v>
      </c>
      <c r="CN106" s="1" t="str">
        <f>IFERROR(MID(Table4[[#This Row],[reference/s]],Table4[[#This Row],[Column4]]+2,Table4[[#This Row],[Column5]]-Table4[[#This Row],[Column4]]-2),"")</f>
        <v>BoM - report</v>
      </c>
      <c r="CO106" s="1" t="str">
        <f>IFERROR(MID(Table4[[#This Row],[reference/s]],Table4[[#This Row],[Column5]]+2,Table4[[#This Row],[Column6]]-Table4[[#This Row],[Column5]]-2),"")</f>
        <v>Oliver (1986)</v>
      </c>
    </row>
    <row r="107" spans="1:93">
      <c r="A107">
        <v>262</v>
      </c>
      <c r="B107" t="s">
        <v>1582</v>
      </c>
      <c r="C107" t="s">
        <v>606</v>
      </c>
      <c r="D107" t="s">
        <v>186</v>
      </c>
      <c r="E107" t="s">
        <v>187</v>
      </c>
      <c r="F107" s="4">
        <v>31628</v>
      </c>
      <c r="G107" s="7">
        <v>31630</v>
      </c>
      <c r="H107" t="s">
        <v>669</v>
      </c>
      <c r="I107" s="74">
        <v>1986</v>
      </c>
      <c r="K107" t="s">
        <v>539</v>
      </c>
      <c r="L107" t="s">
        <v>37</v>
      </c>
      <c r="M107" t="s">
        <v>37</v>
      </c>
      <c r="N107" t="s">
        <v>739</v>
      </c>
      <c r="O107" s="11" t="s">
        <v>1319</v>
      </c>
      <c r="P107">
        <v>2</v>
      </c>
      <c r="Q107">
        <v>2</v>
      </c>
      <c r="R107">
        <v>3</v>
      </c>
      <c r="S107">
        <v>0</v>
      </c>
      <c r="T107">
        <v>0</v>
      </c>
      <c r="U107">
        <f>Table4[[#This Row],[Report]]*$P$322+Table4[[#This Row],[Journals]]*$Q$322+Table4[[#This Row],[Databases]]*$R$322+Table4[[#This Row],[Websites]]*$S$322+Table4[[#This Row],[Newspaper]]*$T$322</f>
        <v>200</v>
      </c>
      <c r="V107">
        <f>SUM(Table4[[#This Row],[Report]:[Websites]])</f>
        <v>7</v>
      </c>
      <c r="W107" t="str">
        <f>IF(Table4[[#This Row],[Insured Cost]]="",1,IF(Table4[[#This Row],[Reported cost]]="",2,""))</f>
        <v/>
      </c>
      <c r="Y107">
        <v>10000</v>
      </c>
      <c r="Z107">
        <v>100</v>
      </c>
      <c r="AA107">
        <v>30</v>
      </c>
      <c r="AD107">
        <v>6</v>
      </c>
      <c r="AE107" s="2">
        <v>35000000</v>
      </c>
      <c r="AF107" s="2">
        <v>100000000</v>
      </c>
      <c r="AG107" s="78"/>
      <c r="AS107" s="74"/>
      <c r="AT107" s="74"/>
      <c r="AY107" s="28">
        <v>83300000</v>
      </c>
      <c r="BD107">
        <f>585+968+695</f>
        <v>2248</v>
      </c>
      <c r="BF107">
        <f>51+115+224</f>
        <v>390</v>
      </c>
      <c r="BT107">
        <v>3</v>
      </c>
      <c r="BU107">
        <v>1</v>
      </c>
      <c r="BV107">
        <v>2</v>
      </c>
      <c r="BW107">
        <v>4</v>
      </c>
      <c r="BY107" t="s">
        <v>188</v>
      </c>
      <c r="BZ107" t="str">
        <f>IFERROR(LEFT(Table4[[#This Row],[reference/s]],SEARCH(";",Table4[[#This Row],[reference/s]])-1),"")</f>
        <v>EM-Track</v>
      </c>
      <c r="CA107" t="str">
        <f>IFERROR(MID(Table4[[#This Row],[reference/s]],SEARCH(";",Table4[[#This Row],[reference/s]])+2,SEARCH(";",Table4[[#This Row],[reference/s]],SEARCH(";",Table4[[#This Row],[reference/s]])+1)-SEARCH(";",Table4[[#This Row],[reference/s]])-2),"")</f>
        <v>ICA</v>
      </c>
      <c r="CB107">
        <f>IFERROR(SEARCH(";",Table4[[#This Row],[reference/s]]),"")</f>
        <v>9</v>
      </c>
      <c r="CC107" s="1">
        <f>IFERROR(SEARCH(";",Table4[[#This Row],[reference/s]],Table4[[#This Row],[Column2]]+1),"")</f>
        <v>14</v>
      </c>
      <c r="CD107" s="1">
        <f>IFERROR(SEARCH(";",Table4[[#This Row],[reference/s]],Table4[[#This Row],[Column3]]+1),"")</f>
        <v>30</v>
      </c>
      <c r="CE107" s="1">
        <f>IFERROR(SEARCH(";",Table4[[#This Row],[reference/s]],Table4[[#This Row],[Column4]]+1),"")</f>
        <v>38</v>
      </c>
      <c r="CF107" s="1">
        <f>IFERROR(SEARCH(";",Table4[[#This Row],[reference/s]],Table4[[#This Row],[Column5]]+1),"")</f>
        <v>61</v>
      </c>
      <c r="CG107" s="1">
        <f>IFERROR(SEARCH(";",Table4[[#This Row],[reference/s]],Table4[[#This Row],[Column6]]+1),"")</f>
        <v>73</v>
      </c>
      <c r="CH107" s="1" t="str">
        <f>IFERROR(SEARCH(";",Table4[[#This Row],[reference/s]],Table4[[#This Row],[Column7]]+1),"")</f>
        <v/>
      </c>
      <c r="CI107" s="1" t="str">
        <f>IFERROR(SEARCH(";",Table4[[#This Row],[reference/s]],Table4[[#This Row],[Column8]]+1),"")</f>
        <v/>
      </c>
      <c r="CJ107" s="1" t="str">
        <f>IFERROR(SEARCH(";",Table4[[#This Row],[reference/s]],Table4[[#This Row],[Column9]]+1),"")</f>
        <v/>
      </c>
      <c r="CK107" s="1" t="str">
        <f>IFERROR(SEARCH(";",Table4[[#This Row],[reference/s]],Table4[[#This Row],[Column10]]+1),"")</f>
        <v/>
      </c>
      <c r="CL107" s="1" t="str">
        <f>IFERROR(SEARCH(";",Table4[[#This Row],[reference/s]],Table4[[#This Row],[Column11]]+1),"")</f>
        <v/>
      </c>
      <c r="CM107" s="1" t="str">
        <f>IFERROR(MID(Table4[[#This Row],[reference/s]],Table4[[#This Row],[Column3]]+2,Table4[[#This Row],[Column4]]-Table4[[#This Row],[Column3]]-2),"")</f>
        <v>Pearman (1988)</v>
      </c>
      <c r="CN107" s="1" t="str">
        <f>IFERROR(MID(Table4[[#This Row],[reference/s]],Table4[[#This Row],[Column4]]+2,Table4[[#This Row],[Column5]]-Table4[[#This Row],[Column4]]-2),"")</f>
        <v>EM-DAT</v>
      </c>
      <c r="CO107" s="1" t="str">
        <f>IFERROR(MID(Table4[[#This Row],[reference/s]],Table4[[#This Row],[Column5]]+2,Table4[[#This Row],[Column6]]-Table4[[#This Row],[Column5]]-2),"")</f>
        <v>Joy and Porter (1988)</v>
      </c>
    </row>
    <row r="108" spans="1:93" s="62" customFormat="1">
      <c r="A108" s="6"/>
      <c r="B108" s="6" t="s">
        <v>1593</v>
      </c>
      <c r="C108" s="6" t="s">
        <v>585</v>
      </c>
      <c r="D108" s="6" t="s">
        <v>822</v>
      </c>
      <c r="E108" s="6" t="s">
        <v>823</v>
      </c>
      <c r="F108" s="29">
        <v>31794</v>
      </c>
      <c r="G108" s="29">
        <v>31797</v>
      </c>
      <c r="H108" s="6" t="s">
        <v>657</v>
      </c>
      <c r="I108" s="75">
        <v>1987</v>
      </c>
      <c r="J108" s="33"/>
      <c r="K108" s="6" t="s">
        <v>824</v>
      </c>
      <c r="L108" s="6" t="s">
        <v>907</v>
      </c>
      <c r="M108" s="6" t="s">
        <v>37</v>
      </c>
      <c r="N108" s="6" t="s">
        <v>908</v>
      </c>
      <c r="O108" s="35" t="s">
        <v>909</v>
      </c>
      <c r="P108" s="6">
        <v>0</v>
      </c>
      <c r="Q108" s="6">
        <v>0</v>
      </c>
      <c r="R108" s="6">
        <v>0</v>
      </c>
      <c r="S108" s="6">
        <v>1</v>
      </c>
      <c r="T108" s="6">
        <v>2</v>
      </c>
      <c r="U108" s="6">
        <f>Table4[[#This Row],[Report]]*$P$322+Table4[[#This Row],[Journals]]*$Q$322+Table4[[#This Row],[Databases]]*$R$322+Table4[[#This Row],[Websites]]*$S$322+Table4[[#This Row],[Newspaper]]*$T$322</f>
        <v>12</v>
      </c>
      <c r="V108" s="6">
        <f>SUM(Table4[[#This Row],[Report]:[Websites]])</f>
        <v>1</v>
      </c>
      <c r="W108" s="6">
        <f>IF(Table4[[#This Row],[Insured Cost]]="",1,IF(Table4[[#This Row],[Reported cost]]="",2,""))</f>
        <v>1</v>
      </c>
      <c r="X108" s="6"/>
      <c r="Y108" s="6"/>
      <c r="Z108" s="6"/>
      <c r="AA108" s="6">
        <v>10</v>
      </c>
      <c r="AB108" s="6"/>
      <c r="AC108" s="6"/>
      <c r="AD108" s="6">
        <v>4</v>
      </c>
      <c r="AE108" s="6"/>
      <c r="AF108" s="30">
        <v>3000000</v>
      </c>
      <c r="AG108" s="79"/>
      <c r="AH108" s="6"/>
      <c r="AI108" s="6"/>
      <c r="AJ108" s="6"/>
      <c r="AK108" s="6"/>
      <c r="AL108" s="6"/>
      <c r="AM108" s="6"/>
      <c r="AN108" s="6"/>
      <c r="AO108" s="6"/>
      <c r="AP108" s="6"/>
      <c r="AQ108" s="6"/>
      <c r="AR108" s="6"/>
      <c r="AS108" s="75"/>
      <c r="AT108" s="75"/>
      <c r="AU108" s="6"/>
      <c r="AV108" s="6"/>
      <c r="AW108" s="6"/>
      <c r="AX108" s="6"/>
      <c r="AY108" s="6"/>
      <c r="AZ108" s="6">
        <v>25000</v>
      </c>
      <c r="BA108" s="6"/>
      <c r="BB108" s="6"/>
      <c r="BC108" s="6"/>
      <c r="BD108" s="6"/>
      <c r="BE108" s="6">
        <v>4</v>
      </c>
      <c r="BF108" s="6"/>
      <c r="BG108" s="6"/>
      <c r="BH108" s="6"/>
      <c r="BI108" s="6"/>
      <c r="BJ108" s="6"/>
      <c r="BK108" s="6"/>
      <c r="BL108" s="6"/>
      <c r="BM108" s="6"/>
      <c r="BN108" s="6"/>
      <c r="BO108" s="6"/>
      <c r="BP108" s="6"/>
      <c r="BQ108" s="6"/>
      <c r="BR108" s="6"/>
      <c r="BS108" s="6"/>
      <c r="BT108" s="6">
        <v>5</v>
      </c>
      <c r="BU108" s="30"/>
      <c r="BV108" s="6">
        <v>1</v>
      </c>
      <c r="BW108" s="6">
        <v>1</v>
      </c>
      <c r="BX108" s="6"/>
      <c r="BY108" s="6"/>
      <c r="BZ108" s="6" t="str">
        <f>IFERROR(LEFT(Table4[[#This Row],[reference/s]],SEARCH(";",Table4[[#This Row],[reference/s]])-1),"")</f>
        <v>PDF newspaper</v>
      </c>
      <c r="CA108" s="6" t="str">
        <f>IFERROR(MID(Table4[[#This Row],[reference/s]],SEARCH(";",Table4[[#This Row],[reference/s]])+2,SEARCH(";",Table4[[#This Row],[reference/s]],SEARCH(";",Table4[[#This Row],[reference/s]])+1)-SEARCH(";",Table4[[#This Row],[reference/s]])-2),"")</f>
        <v/>
      </c>
      <c r="CB108" s="6">
        <f>IFERROR(SEARCH(";",Table4[[#This Row],[reference/s]]),"")</f>
        <v>14</v>
      </c>
      <c r="CC108" s="33" t="str">
        <f>IFERROR(SEARCH(";",Table4[[#This Row],[reference/s]],Table4[[#This Row],[Column2]]+1),"")</f>
        <v/>
      </c>
      <c r="CD108" s="33" t="str">
        <f>IFERROR(SEARCH(";",Table4[[#This Row],[reference/s]],Table4[[#This Row],[Column3]]+1),"")</f>
        <v/>
      </c>
      <c r="CE108" s="33" t="str">
        <f>IFERROR(SEARCH(";",Table4[[#This Row],[reference/s]],Table4[[#This Row],[Column4]]+1),"")</f>
        <v/>
      </c>
      <c r="CF108" s="33" t="str">
        <f>IFERROR(SEARCH(";",Table4[[#This Row],[reference/s]],Table4[[#This Row],[Column5]]+1),"")</f>
        <v/>
      </c>
      <c r="CG108" s="33" t="str">
        <f>IFERROR(SEARCH(";",Table4[[#This Row],[reference/s]],Table4[[#This Row],[Column6]]+1),"")</f>
        <v/>
      </c>
      <c r="CH108" s="33" t="str">
        <f>IFERROR(SEARCH(";",Table4[[#This Row],[reference/s]],Table4[[#This Row],[Column7]]+1),"")</f>
        <v/>
      </c>
      <c r="CI108" s="33" t="str">
        <f>IFERROR(SEARCH(";",Table4[[#This Row],[reference/s]],Table4[[#This Row],[Column8]]+1),"")</f>
        <v/>
      </c>
      <c r="CJ108" s="33" t="str">
        <f>IFERROR(SEARCH(";",Table4[[#This Row],[reference/s]],Table4[[#This Row],[Column9]]+1),"")</f>
        <v/>
      </c>
      <c r="CK108" s="33" t="str">
        <f>IFERROR(SEARCH(";",Table4[[#This Row],[reference/s]],Table4[[#This Row],[Column10]]+1),"")</f>
        <v/>
      </c>
      <c r="CL108" s="33" t="str">
        <f>IFERROR(SEARCH(";",Table4[[#This Row],[reference/s]],Table4[[#This Row],[Column11]]+1),"")</f>
        <v/>
      </c>
      <c r="CM108" s="33" t="str">
        <f>IFERROR(MID(Table4[[#This Row],[reference/s]],Table4[[#This Row],[Column3]]+2,Table4[[#This Row],[Column4]]-Table4[[#This Row],[Column3]]-2),"")</f>
        <v/>
      </c>
      <c r="CN108" s="33" t="str">
        <f>IFERROR(MID(Table4[[#This Row],[reference/s]],Table4[[#This Row],[Column4]]+2,Table4[[#This Row],[Column5]]-Table4[[#This Row],[Column4]]-2),"")</f>
        <v/>
      </c>
      <c r="CO108" s="33" t="str">
        <f>IFERROR(MID(Table4[[#This Row],[reference/s]],Table4[[#This Row],[Column5]]+2,Table4[[#This Row],[Column6]]-Table4[[#This Row],[Column5]]-2),"")</f>
        <v/>
      </c>
    </row>
    <row r="109" spans="1:93">
      <c r="B109" t="s">
        <v>1582</v>
      </c>
      <c r="C109" t="s">
        <v>606</v>
      </c>
      <c r="F109" s="15">
        <v>31907</v>
      </c>
      <c r="G109" s="15">
        <v>31908</v>
      </c>
      <c r="H109" t="s">
        <v>675</v>
      </c>
      <c r="I109" s="74">
        <v>1987</v>
      </c>
      <c r="K109" t="s">
        <v>864</v>
      </c>
      <c r="L109" t="s">
        <v>91</v>
      </c>
      <c r="M109" t="s">
        <v>37</v>
      </c>
      <c r="N109" t="s">
        <v>50</v>
      </c>
      <c r="O109" s="11" t="s">
        <v>910</v>
      </c>
      <c r="P109">
        <v>0</v>
      </c>
      <c r="Q109">
        <v>0</v>
      </c>
      <c r="R109">
        <v>0</v>
      </c>
      <c r="S109">
        <v>2</v>
      </c>
      <c r="T109">
        <v>1</v>
      </c>
      <c r="U109">
        <f>Table4[[#This Row],[Report]]*$P$322+Table4[[#This Row],[Journals]]*$Q$322+Table4[[#This Row],[Databases]]*$R$322+Table4[[#This Row],[Websites]]*$S$322+Table4[[#This Row],[Newspaper]]*$T$322</f>
        <v>21</v>
      </c>
      <c r="V109">
        <f>SUM(Table4[[#This Row],[Report]:[Websites]])</f>
        <v>2</v>
      </c>
      <c r="W109" t="str">
        <f>IF(Table4[[#This Row],[Insured Cost]]="",1,IF(Table4[[#This Row],[Reported cost]]="",2,""))</f>
        <v/>
      </c>
      <c r="AD109">
        <v>4</v>
      </c>
      <c r="AE109" s="2">
        <v>5000000</v>
      </c>
      <c r="AF109" s="2">
        <v>9000000</v>
      </c>
      <c r="AG109" s="78"/>
      <c r="AS109" s="74"/>
      <c r="AT109" s="74"/>
      <c r="BA109">
        <v>1</v>
      </c>
      <c r="BT109">
        <v>1</v>
      </c>
      <c r="BW109">
        <v>2</v>
      </c>
      <c r="BZ109" t="str">
        <f>IFERROR(LEFT(Table4[[#This Row],[reference/s]],SEARCH(";",Table4[[#This Row],[reference/s]])-1),"")</f>
        <v>wiki</v>
      </c>
      <c r="CA109" t="str">
        <f>IFERROR(MID(Table4[[#This Row],[reference/s]],SEARCH(";",Table4[[#This Row],[reference/s]])+2,SEARCH(";",Table4[[#This Row],[reference/s]],SEARCH(";",Table4[[#This Row],[reference/s]])+1)-SEARCH(";",Table4[[#This Row],[reference/s]])-2),"")</f>
        <v>PDF - newspaper</v>
      </c>
      <c r="CB109">
        <f>IFERROR(SEARCH(";",Table4[[#This Row],[reference/s]]),"")</f>
        <v>5</v>
      </c>
      <c r="CC109" s="1">
        <f>IFERROR(SEARCH(";",Table4[[#This Row],[reference/s]],Table4[[#This Row],[Column2]]+1),"")</f>
        <v>22</v>
      </c>
      <c r="CD109" s="1" t="str">
        <f>IFERROR(SEARCH(";",Table4[[#This Row],[reference/s]],Table4[[#This Row],[Column3]]+1),"")</f>
        <v/>
      </c>
      <c r="CE109" s="1" t="str">
        <f>IFERROR(SEARCH(";",Table4[[#This Row],[reference/s]],Table4[[#This Row],[Column4]]+1),"")</f>
        <v/>
      </c>
      <c r="CF109" s="1" t="str">
        <f>IFERROR(SEARCH(";",Table4[[#This Row],[reference/s]],Table4[[#This Row],[Column5]]+1),"")</f>
        <v/>
      </c>
      <c r="CG109" s="1" t="str">
        <f>IFERROR(SEARCH(";",Table4[[#This Row],[reference/s]],Table4[[#This Row],[Column6]]+1),"")</f>
        <v/>
      </c>
      <c r="CH109" s="1" t="str">
        <f>IFERROR(SEARCH(";",Table4[[#This Row],[reference/s]],Table4[[#This Row],[Column7]]+1),"")</f>
        <v/>
      </c>
      <c r="CI109" s="1" t="str">
        <f>IFERROR(SEARCH(";",Table4[[#This Row],[reference/s]],Table4[[#This Row],[Column8]]+1),"")</f>
        <v/>
      </c>
      <c r="CJ109" s="1" t="str">
        <f>IFERROR(SEARCH(";",Table4[[#This Row],[reference/s]],Table4[[#This Row],[Column9]]+1),"")</f>
        <v/>
      </c>
      <c r="CK109" s="1" t="str">
        <f>IFERROR(SEARCH(";",Table4[[#This Row],[reference/s]],Table4[[#This Row],[Column10]]+1),"")</f>
        <v/>
      </c>
      <c r="CL109" s="1" t="str">
        <f>IFERROR(SEARCH(";",Table4[[#This Row],[reference/s]],Table4[[#This Row],[Column11]]+1),"")</f>
        <v/>
      </c>
      <c r="CM109" s="1" t="str">
        <f>IFERROR(MID(Table4[[#This Row],[reference/s]],Table4[[#This Row],[Column3]]+2,Table4[[#This Row],[Column4]]-Table4[[#This Row],[Column3]]-2),"")</f>
        <v/>
      </c>
      <c r="CN109" s="1" t="str">
        <f>IFERROR(MID(Table4[[#This Row],[reference/s]],Table4[[#This Row],[Column4]]+2,Table4[[#This Row],[Column5]]-Table4[[#This Row],[Column4]]-2),"")</f>
        <v/>
      </c>
      <c r="CO109" s="1" t="str">
        <f>IFERROR(MID(Table4[[#This Row],[reference/s]],Table4[[#This Row],[Column5]]+2,Table4[[#This Row],[Column6]]-Table4[[#This Row],[Column5]]-2),"")</f>
        <v/>
      </c>
    </row>
    <row r="110" spans="1:93">
      <c r="B110" t="s">
        <v>1589</v>
      </c>
      <c r="C110" t="s">
        <v>606</v>
      </c>
      <c r="D110" t="s">
        <v>911</v>
      </c>
      <c r="F110" s="4">
        <v>32090</v>
      </c>
      <c r="G110" s="4">
        <v>32091</v>
      </c>
      <c r="H110" t="s">
        <v>659</v>
      </c>
      <c r="I110" s="74">
        <v>1987</v>
      </c>
      <c r="K110" t="s">
        <v>515</v>
      </c>
      <c r="L110" t="s">
        <v>30</v>
      </c>
      <c r="M110" t="s">
        <v>30</v>
      </c>
      <c r="N110" t="s">
        <v>739</v>
      </c>
      <c r="O110" s="35" t="s">
        <v>722</v>
      </c>
      <c r="P110">
        <v>0</v>
      </c>
      <c r="Q110">
        <v>0</v>
      </c>
      <c r="R110">
        <v>1</v>
      </c>
      <c r="S110">
        <v>1</v>
      </c>
      <c r="T110">
        <v>0</v>
      </c>
      <c r="U110">
        <f>Table4[[#This Row],[Report]]*$P$322+Table4[[#This Row],[Journals]]*$Q$322+Table4[[#This Row],[Databases]]*$R$322+Table4[[#This Row],[Websites]]*$S$322+Table4[[#This Row],[Newspaper]]*$T$322</f>
        <v>30</v>
      </c>
      <c r="V110">
        <f>SUM(Table4[[#This Row],[Report]:[Websites]])</f>
        <v>2</v>
      </c>
      <c r="W110" t="str">
        <f>IF(Table4[[#This Row],[Insured Cost]]="",1,IF(Table4[[#This Row],[Reported cost]]="",2,""))</f>
        <v/>
      </c>
      <c r="Y110">
        <v>100000</v>
      </c>
      <c r="AA110">
        <v>3</v>
      </c>
      <c r="AE110" s="2">
        <v>8000000</v>
      </c>
      <c r="AF110" s="2">
        <v>12000000</v>
      </c>
      <c r="AG110" s="78"/>
      <c r="AS110" s="74"/>
      <c r="AT110" s="74"/>
      <c r="BZ110" t="str">
        <f>IFERROR(LEFT(Table4[[#This Row],[reference/s]],SEARCH(";",Table4[[#This Row],[reference/s]])-1),"")</f>
        <v>ICA</v>
      </c>
      <c r="CA110" t="str">
        <f>IFERROR(MID(Table4[[#This Row],[reference/s]],SEARCH(";",Table4[[#This Row],[reference/s]])+2,SEARCH(";",Table4[[#This Row],[reference/s]],SEARCH(";",Table4[[#This Row],[reference/s]])+1)-SEARCH(";",Table4[[#This Row],[reference/s]])-2),"")</f>
        <v>wiki</v>
      </c>
      <c r="CB110">
        <f>IFERROR(SEARCH(";",Table4[[#This Row],[reference/s]]),"")</f>
        <v>4</v>
      </c>
      <c r="CC110" s="1">
        <f>IFERROR(SEARCH(";",Table4[[#This Row],[reference/s]],Table4[[#This Row],[Column2]]+1),"")</f>
        <v>10</v>
      </c>
      <c r="CD110" s="1" t="str">
        <f>IFERROR(SEARCH(";",Table4[[#This Row],[reference/s]],Table4[[#This Row],[Column3]]+1),"")</f>
        <v/>
      </c>
      <c r="CE110" s="1" t="str">
        <f>IFERROR(SEARCH(";",Table4[[#This Row],[reference/s]],Table4[[#This Row],[Column4]]+1),"")</f>
        <v/>
      </c>
      <c r="CF110" s="1" t="str">
        <f>IFERROR(SEARCH(";",Table4[[#This Row],[reference/s]],Table4[[#This Row],[Column5]]+1),"")</f>
        <v/>
      </c>
      <c r="CG110" s="1" t="str">
        <f>IFERROR(SEARCH(";",Table4[[#This Row],[reference/s]],Table4[[#This Row],[Column6]]+1),"")</f>
        <v/>
      </c>
      <c r="CH110" s="1" t="str">
        <f>IFERROR(SEARCH(";",Table4[[#This Row],[reference/s]],Table4[[#This Row],[Column7]]+1),"")</f>
        <v/>
      </c>
      <c r="CI110" s="1" t="str">
        <f>IFERROR(SEARCH(";",Table4[[#This Row],[reference/s]],Table4[[#This Row],[Column8]]+1),"")</f>
        <v/>
      </c>
      <c r="CJ110" s="1" t="str">
        <f>IFERROR(SEARCH(";",Table4[[#This Row],[reference/s]],Table4[[#This Row],[Column9]]+1),"")</f>
        <v/>
      </c>
      <c r="CK110" s="1" t="str">
        <f>IFERROR(SEARCH(";",Table4[[#This Row],[reference/s]],Table4[[#This Row],[Column10]]+1),"")</f>
        <v/>
      </c>
      <c r="CL110" s="1" t="str">
        <f>IFERROR(SEARCH(";",Table4[[#This Row],[reference/s]],Table4[[#This Row],[Column11]]+1),"")</f>
        <v/>
      </c>
      <c r="CM110" s="1" t="str">
        <f>IFERROR(MID(Table4[[#This Row],[reference/s]],Table4[[#This Row],[Column3]]+2,Table4[[#This Row],[Column4]]-Table4[[#This Row],[Column3]]-2),"")</f>
        <v/>
      </c>
      <c r="CN110" s="1" t="str">
        <f>IFERROR(MID(Table4[[#This Row],[reference/s]],Table4[[#This Row],[Column4]]+2,Table4[[#This Row],[Column5]]-Table4[[#This Row],[Column4]]-2),"")</f>
        <v/>
      </c>
      <c r="CO110" s="1" t="str">
        <f>IFERROR(MID(Table4[[#This Row],[reference/s]],Table4[[#This Row],[Column5]]+2,Table4[[#This Row],[Column6]]-Table4[[#This Row],[Column5]]-2),"")</f>
        <v/>
      </c>
    </row>
    <row r="111" spans="1:93">
      <c r="B111" t="s">
        <v>1591</v>
      </c>
      <c r="C111" t="s">
        <v>642</v>
      </c>
      <c r="D111" t="s">
        <v>911</v>
      </c>
      <c r="F111" s="4">
        <v>31987</v>
      </c>
      <c r="G111" s="7">
        <v>31987</v>
      </c>
      <c r="H111" t="s">
        <v>725</v>
      </c>
      <c r="I111" s="74">
        <v>1987</v>
      </c>
      <c r="K111" t="s">
        <v>724</v>
      </c>
      <c r="L111" t="s">
        <v>723</v>
      </c>
      <c r="M111" t="s">
        <v>33</v>
      </c>
      <c r="N111" t="s">
        <v>739</v>
      </c>
      <c r="O111" s="11" t="s">
        <v>584</v>
      </c>
      <c r="P111">
        <v>0</v>
      </c>
      <c r="Q111">
        <v>0</v>
      </c>
      <c r="R111">
        <v>1</v>
      </c>
      <c r="S111">
        <v>1</v>
      </c>
      <c r="T111">
        <v>0</v>
      </c>
      <c r="U111">
        <f>Table4[[#This Row],[Report]]*$P$322+Table4[[#This Row],[Journals]]*$Q$322+Table4[[#This Row],[Databases]]*$R$322+Table4[[#This Row],[Websites]]*$S$322+Table4[[#This Row],[Newspaper]]*$T$322</f>
        <v>30</v>
      </c>
      <c r="V111">
        <f>SUM(Table4[[#This Row],[Report]:[Websites]])</f>
        <v>2</v>
      </c>
      <c r="W111">
        <f>IF(Table4[[#This Row],[Insured Cost]]="",1,IF(Table4[[#This Row],[Reported cost]]="",2,""))</f>
        <v>2</v>
      </c>
      <c r="AE111" s="2">
        <v>2000000</v>
      </c>
      <c r="AF111" s="2"/>
      <c r="AG111" s="78"/>
      <c r="AS111" s="74"/>
      <c r="AT111" s="74"/>
      <c r="BZ111" t="str">
        <f>IFERROR(LEFT(Table4[[#This Row],[reference/s]],SEARCH(";",Table4[[#This Row],[reference/s]])-1),"")</f>
        <v>ICA</v>
      </c>
      <c r="CA111" t="str">
        <f>IFERROR(MID(Table4[[#This Row],[reference/s]],SEARCH(";",Table4[[#This Row],[reference/s]])+2,SEARCH(";",Table4[[#This Row],[reference/s]],SEARCH(";",Table4[[#This Row],[reference/s]])+1)-SEARCH(";",Table4[[#This Row],[reference/s]])-2),"")</f>
        <v/>
      </c>
      <c r="CB111">
        <f>IFERROR(SEARCH(";",Table4[[#This Row],[reference/s]]),"")</f>
        <v>4</v>
      </c>
      <c r="CC111" s="1" t="str">
        <f>IFERROR(SEARCH(";",Table4[[#This Row],[reference/s]],Table4[[#This Row],[Column2]]+1),"")</f>
        <v/>
      </c>
      <c r="CD111" s="1" t="str">
        <f>IFERROR(SEARCH(";",Table4[[#This Row],[reference/s]],Table4[[#This Row],[Column3]]+1),"")</f>
        <v/>
      </c>
      <c r="CE111" s="1" t="str">
        <f>IFERROR(SEARCH(";",Table4[[#This Row],[reference/s]],Table4[[#This Row],[Column4]]+1),"")</f>
        <v/>
      </c>
      <c r="CF111" s="1" t="str">
        <f>IFERROR(SEARCH(";",Table4[[#This Row],[reference/s]],Table4[[#This Row],[Column5]]+1),"")</f>
        <v/>
      </c>
      <c r="CG111" s="1" t="str">
        <f>IFERROR(SEARCH(";",Table4[[#This Row],[reference/s]],Table4[[#This Row],[Column6]]+1),"")</f>
        <v/>
      </c>
      <c r="CH111" s="1" t="str">
        <f>IFERROR(SEARCH(";",Table4[[#This Row],[reference/s]],Table4[[#This Row],[Column7]]+1),"")</f>
        <v/>
      </c>
      <c r="CI111" s="1" t="str">
        <f>IFERROR(SEARCH(";",Table4[[#This Row],[reference/s]],Table4[[#This Row],[Column8]]+1),"")</f>
        <v/>
      </c>
      <c r="CJ111" s="1" t="str">
        <f>IFERROR(SEARCH(";",Table4[[#This Row],[reference/s]],Table4[[#This Row],[Column9]]+1),"")</f>
        <v/>
      </c>
      <c r="CK111" s="1" t="str">
        <f>IFERROR(SEARCH(";",Table4[[#This Row],[reference/s]],Table4[[#This Row],[Column10]]+1),"")</f>
        <v/>
      </c>
      <c r="CL111" s="1" t="str">
        <f>IFERROR(SEARCH(";",Table4[[#This Row],[reference/s]],Table4[[#This Row],[Column11]]+1),"")</f>
        <v/>
      </c>
      <c r="CM111" s="1" t="str">
        <f>IFERROR(MID(Table4[[#This Row],[reference/s]],Table4[[#This Row],[Column3]]+2,Table4[[#This Row],[Column4]]-Table4[[#This Row],[Column3]]-2),"")</f>
        <v/>
      </c>
      <c r="CN111" s="1" t="str">
        <f>IFERROR(MID(Table4[[#This Row],[reference/s]],Table4[[#This Row],[Column4]]+2,Table4[[#This Row],[Column5]]-Table4[[#This Row],[Column4]]-2),"")</f>
        <v/>
      </c>
      <c r="CO111" s="1" t="str">
        <f>IFERROR(MID(Table4[[#This Row],[reference/s]],Table4[[#This Row],[Column5]]+2,Table4[[#This Row],[Column6]]-Table4[[#This Row],[Column5]]-2),"")</f>
        <v/>
      </c>
    </row>
    <row r="112" spans="1:93">
      <c r="B112" t="s">
        <v>1582</v>
      </c>
      <c r="C112" t="s">
        <v>585</v>
      </c>
      <c r="F112" s="4">
        <v>31810</v>
      </c>
      <c r="G112" s="7">
        <v>31811</v>
      </c>
      <c r="H112" t="s">
        <v>661</v>
      </c>
      <c r="I112" s="74">
        <v>1987</v>
      </c>
      <c r="K112" t="s">
        <v>635</v>
      </c>
      <c r="L112" t="s">
        <v>44</v>
      </c>
      <c r="M112" t="s">
        <v>44</v>
      </c>
      <c r="N112" t="s">
        <v>739</v>
      </c>
      <c r="O112" s="11" t="s">
        <v>1127</v>
      </c>
      <c r="P112">
        <v>1</v>
      </c>
      <c r="Q112">
        <v>1</v>
      </c>
      <c r="R112">
        <v>1</v>
      </c>
      <c r="S112">
        <v>1</v>
      </c>
      <c r="T112">
        <v>1</v>
      </c>
      <c r="U112">
        <f>Table4[[#This Row],[Report]]*$P$322+Table4[[#This Row],[Journals]]*$Q$322+Table4[[#This Row],[Databases]]*$R$322+Table4[[#This Row],[Websites]]*$S$322+Table4[[#This Row],[Newspaper]]*$T$322</f>
        <v>101</v>
      </c>
      <c r="V112">
        <f>SUM(Table4[[#This Row],[Report]:[Websites]])</f>
        <v>4</v>
      </c>
      <c r="W112" t="str">
        <f>IF(Table4[[#This Row],[Insured Cost]]="",1,IF(Table4[[#This Row],[Reported cost]]="",2,""))</f>
        <v/>
      </c>
      <c r="AE112" s="2">
        <v>7000000</v>
      </c>
      <c r="AF112" s="2">
        <v>12000000</v>
      </c>
      <c r="AG112" s="78"/>
      <c r="AS112" s="74"/>
      <c r="AT112" s="74"/>
      <c r="BZ112" t="str">
        <f>IFERROR(LEFT(Table4[[#This Row],[reference/s]],SEARCH(";",Table4[[#This Row],[reference/s]])-1),"")</f>
        <v>ICA</v>
      </c>
      <c r="CA112" t="str">
        <f>IFERROR(MID(Table4[[#This Row],[reference/s]],SEARCH(";",Table4[[#This Row],[reference/s]])+2,SEARCH(";",Table4[[#This Row],[reference/s]],SEARCH(";",Table4[[#This Row],[reference/s]])+1)-SEARCH(";",Table4[[#This Row],[reference/s]])-2),"")</f>
        <v>wiki</v>
      </c>
      <c r="CB112">
        <f>IFERROR(SEARCH(";",Table4[[#This Row],[reference/s]]),"")</f>
        <v>4</v>
      </c>
      <c r="CC112" s="1">
        <f>IFERROR(SEARCH(";",Table4[[#This Row],[reference/s]],Table4[[#This Row],[Column2]]+1),"")</f>
        <v>10</v>
      </c>
      <c r="CD112" s="1">
        <f>IFERROR(SEARCH(";",Table4[[#This Row],[reference/s]],Table4[[#This Row],[Column3]]+1),"")</f>
        <v>27</v>
      </c>
      <c r="CE112" s="1">
        <f>IFERROR(SEARCH(";",Table4[[#This Row],[reference/s]],Table4[[#This Row],[Column4]]+1),"")</f>
        <v>44</v>
      </c>
      <c r="CF112" s="1" t="str">
        <f>IFERROR(SEARCH(";",Table4[[#This Row],[reference/s]],Table4[[#This Row],[Column5]]+1),"")</f>
        <v/>
      </c>
      <c r="CG112" s="1" t="str">
        <f>IFERROR(SEARCH(";",Table4[[#This Row],[reference/s]],Table4[[#This Row],[Column6]]+1),"")</f>
        <v/>
      </c>
      <c r="CH112" s="1" t="str">
        <f>IFERROR(SEARCH(";",Table4[[#This Row],[reference/s]],Table4[[#This Row],[Column7]]+1),"")</f>
        <v/>
      </c>
      <c r="CI112" s="1" t="str">
        <f>IFERROR(SEARCH(";",Table4[[#This Row],[reference/s]],Table4[[#This Row],[Column8]]+1),"")</f>
        <v/>
      </c>
      <c r="CJ112" s="1" t="str">
        <f>IFERROR(SEARCH(";",Table4[[#This Row],[reference/s]],Table4[[#This Row],[Column9]]+1),"")</f>
        <v/>
      </c>
      <c r="CK112" s="1" t="str">
        <f>IFERROR(SEARCH(";",Table4[[#This Row],[reference/s]],Table4[[#This Row],[Column10]]+1),"")</f>
        <v/>
      </c>
      <c r="CL112" s="1" t="str">
        <f>IFERROR(SEARCH(";",Table4[[#This Row],[reference/s]],Table4[[#This Row],[Column11]]+1),"")</f>
        <v/>
      </c>
      <c r="CM112" s="1" t="str">
        <f>IFERROR(MID(Table4[[#This Row],[reference/s]],Table4[[#This Row],[Column3]]+2,Table4[[#This Row],[Column4]]-Table4[[#This Row],[Column3]]-2),"")</f>
        <v>PDF - newspaper</v>
      </c>
      <c r="CN112" s="1" t="str">
        <f>IFERROR(MID(Table4[[#This Row],[reference/s]],Table4[[#This Row],[Column4]]+2,Table4[[#This Row],[Column5]]-Table4[[#This Row],[Column4]]-2),"")</f>
        <v>Pearmann (1988)</v>
      </c>
      <c r="CO112" s="1" t="str">
        <f>IFERROR(MID(Table4[[#This Row],[reference/s]],Table4[[#This Row],[Column5]]+2,Table4[[#This Row],[Column6]]-Table4[[#This Row],[Column5]]-2),"")</f>
        <v/>
      </c>
    </row>
    <row r="113" spans="1:93">
      <c r="B113" t="s">
        <v>1582</v>
      </c>
      <c r="C113" t="s">
        <v>606</v>
      </c>
      <c r="F113" s="4">
        <v>32263</v>
      </c>
      <c r="G113" s="7">
        <v>32263</v>
      </c>
      <c r="H113" t="s">
        <v>662</v>
      </c>
      <c r="I113" s="74">
        <v>1988</v>
      </c>
      <c r="K113" t="s">
        <v>865</v>
      </c>
      <c r="L113" t="s">
        <v>37</v>
      </c>
      <c r="M113" t="s">
        <v>37</v>
      </c>
      <c r="N113" t="s">
        <v>739</v>
      </c>
      <c r="O113" s="11" t="s">
        <v>584</v>
      </c>
      <c r="P113">
        <v>0</v>
      </c>
      <c r="Q113">
        <v>0</v>
      </c>
      <c r="R113">
        <v>1</v>
      </c>
      <c r="S113">
        <v>1</v>
      </c>
      <c r="T113">
        <v>0</v>
      </c>
      <c r="U113">
        <f>Table4[[#This Row],[Report]]*$P$322+Table4[[#This Row],[Journals]]*$Q$322+Table4[[#This Row],[Databases]]*$R$322+Table4[[#This Row],[Websites]]*$S$322+Table4[[#This Row],[Newspaper]]*$T$322</f>
        <v>30</v>
      </c>
      <c r="V113">
        <f>SUM(Table4[[#This Row],[Report]:[Websites]])</f>
        <v>2</v>
      </c>
      <c r="W113" t="str">
        <f>IF(Table4[[#This Row],[Insured Cost]]="",1,IF(Table4[[#This Row],[Reported cost]]="",2,""))</f>
        <v/>
      </c>
      <c r="X113">
        <v>8000</v>
      </c>
      <c r="Z113">
        <v>400</v>
      </c>
      <c r="AA113">
        <v>5</v>
      </c>
      <c r="AE113" s="2">
        <v>25000000</v>
      </c>
      <c r="AF113" s="2">
        <v>36000000</v>
      </c>
      <c r="AG113" s="78"/>
      <c r="AS113" s="74"/>
      <c r="AT113" s="74"/>
      <c r="BZ113" t="str">
        <f>IFERROR(LEFT(Table4[[#This Row],[reference/s]],SEARCH(";",Table4[[#This Row],[reference/s]])-1),"")</f>
        <v>ICA</v>
      </c>
      <c r="CA113" t="str">
        <f>IFERROR(MID(Table4[[#This Row],[reference/s]],SEARCH(";",Table4[[#This Row],[reference/s]])+2,SEARCH(";",Table4[[#This Row],[reference/s]],SEARCH(";",Table4[[#This Row],[reference/s]])+1)-SEARCH(";",Table4[[#This Row],[reference/s]])-2),"")</f>
        <v/>
      </c>
      <c r="CB113">
        <f>IFERROR(SEARCH(";",Table4[[#This Row],[reference/s]]),"")</f>
        <v>4</v>
      </c>
      <c r="CC113" s="1" t="str">
        <f>IFERROR(SEARCH(";",Table4[[#This Row],[reference/s]],Table4[[#This Row],[Column2]]+1),"")</f>
        <v/>
      </c>
      <c r="CD113" s="1" t="str">
        <f>IFERROR(SEARCH(";",Table4[[#This Row],[reference/s]],Table4[[#This Row],[Column3]]+1),"")</f>
        <v/>
      </c>
      <c r="CE113" s="1" t="str">
        <f>IFERROR(SEARCH(";",Table4[[#This Row],[reference/s]],Table4[[#This Row],[Column4]]+1),"")</f>
        <v/>
      </c>
      <c r="CF113" s="1" t="str">
        <f>IFERROR(SEARCH(";",Table4[[#This Row],[reference/s]],Table4[[#This Row],[Column5]]+1),"")</f>
        <v/>
      </c>
      <c r="CG113" s="1" t="str">
        <f>IFERROR(SEARCH(";",Table4[[#This Row],[reference/s]],Table4[[#This Row],[Column6]]+1),"")</f>
        <v/>
      </c>
      <c r="CH113" s="1" t="str">
        <f>IFERROR(SEARCH(";",Table4[[#This Row],[reference/s]],Table4[[#This Row],[Column7]]+1),"")</f>
        <v/>
      </c>
      <c r="CI113" s="1" t="str">
        <f>IFERROR(SEARCH(";",Table4[[#This Row],[reference/s]],Table4[[#This Row],[Column8]]+1),"")</f>
        <v/>
      </c>
      <c r="CJ113" s="1" t="str">
        <f>IFERROR(SEARCH(";",Table4[[#This Row],[reference/s]],Table4[[#This Row],[Column9]]+1),"")</f>
        <v/>
      </c>
      <c r="CK113" s="1" t="str">
        <f>IFERROR(SEARCH(";",Table4[[#This Row],[reference/s]],Table4[[#This Row],[Column10]]+1),"")</f>
        <v/>
      </c>
      <c r="CL113" s="1" t="str">
        <f>IFERROR(SEARCH(";",Table4[[#This Row],[reference/s]],Table4[[#This Row],[Column11]]+1),"")</f>
        <v/>
      </c>
      <c r="CM113" s="1" t="str">
        <f>IFERROR(MID(Table4[[#This Row],[reference/s]],Table4[[#This Row],[Column3]]+2,Table4[[#This Row],[Column4]]-Table4[[#This Row],[Column3]]-2),"")</f>
        <v/>
      </c>
      <c r="CN113" s="1" t="str">
        <f>IFERROR(MID(Table4[[#This Row],[reference/s]],Table4[[#This Row],[Column4]]+2,Table4[[#This Row],[Column5]]-Table4[[#This Row],[Column4]]-2),"")</f>
        <v/>
      </c>
      <c r="CO113" s="1" t="str">
        <f>IFERROR(MID(Table4[[#This Row],[reference/s]],Table4[[#This Row],[Column5]]+2,Table4[[#This Row],[Column6]]-Table4[[#This Row],[Column5]]-2),"")</f>
        <v/>
      </c>
    </row>
    <row r="114" spans="1:93">
      <c r="B114" t="s">
        <v>1582</v>
      </c>
      <c r="C114" t="s">
        <v>606</v>
      </c>
      <c r="F114" s="4">
        <v>32477</v>
      </c>
      <c r="G114" s="4">
        <v>32477</v>
      </c>
      <c r="H114" t="s">
        <v>659</v>
      </c>
      <c r="I114" s="74">
        <v>1988</v>
      </c>
      <c r="K114" t="s">
        <v>728</v>
      </c>
      <c r="L114" t="s">
        <v>30</v>
      </c>
      <c r="M114" t="s">
        <v>30</v>
      </c>
      <c r="N114" t="s">
        <v>739</v>
      </c>
      <c r="O114" s="11" t="s">
        <v>584</v>
      </c>
      <c r="P114">
        <v>0</v>
      </c>
      <c r="Q114">
        <v>0</v>
      </c>
      <c r="R114">
        <v>1</v>
      </c>
      <c r="S114">
        <v>1</v>
      </c>
      <c r="T114">
        <v>0</v>
      </c>
      <c r="U114">
        <f>Table4[[#This Row],[Report]]*$P$322+Table4[[#This Row],[Journals]]*$Q$322+Table4[[#This Row],[Databases]]*$R$322+Table4[[#This Row],[Websites]]*$S$322+Table4[[#This Row],[Newspaper]]*$T$322</f>
        <v>30</v>
      </c>
      <c r="V114">
        <f>SUM(Table4[[#This Row],[Report]:[Websites]])</f>
        <v>2</v>
      </c>
      <c r="W114" t="str">
        <f>IF(Table4[[#This Row],[Insured Cost]]="",1,IF(Table4[[#This Row],[Reported cost]]="",2,""))</f>
        <v/>
      </c>
      <c r="AD114">
        <v>2</v>
      </c>
      <c r="AE114" s="2">
        <v>11000000</v>
      </c>
      <c r="AF114" s="2">
        <v>15000000</v>
      </c>
      <c r="AG114" s="78"/>
      <c r="AS114" s="74"/>
      <c r="AT114" s="74"/>
      <c r="BZ114" t="str">
        <f>IFERROR(LEFT(Table4[[#This Row],[reference/s]],SEARCH(";",Table4[[#This Row],[reference/s]])-1),"")</f>
        <v>ICA</v>
      </c>
      <c r="CA114" t="str">
        <f>IFERROR(MID(Table4[[#This Row],[reference/s]],SEARCH(";",Table4[[#This Row],[reference/s]])+2,SEARCH(";",Table4[[#This Row],[reference/s]],SEARCH(";",Table4[[#This Row],[reference/s]])+1)-SEARCH(";",Table4[[#This Row],[reference/s]])-2),"")</f>
        <v/>
      </c>
      <c r="CB114">
        <f>IFERROR(SEARCH(";",Table4[[#This Row],[reference/s]]),"")</f>
        <v>4</v>
      </c>
      <c r="CC114" s="1" t="str">
        <f>IFERROR(SEARCH(";",Table4[[#This Row],[reference/s]],Table4[[#This Row],[Column2]]+1),"")</f>
        <v/>
      </c>
      <c r="CD114" s="1" t="str">
        <f>IFERROR(SEARCH(";",Table4[[#This Row],[reference/s]],Table4[[#This Row],[Column3]]+1),"")</f>
        <v/>
      </c>
      <c r="CE114" s="1" t="str">
        <f>IFERROR(SEARCH(";",Table4[[#This Row],[reference/s]],Table4[[#This Row],[Column4]]+1),"")</f>
        <v/>
      </c>
      <c r="CF114" s="1" t="str">
        <f>IFERROR(SEARCH(";",Table4[[#This Row],[reference/s]],Table4[[#This Row],[Column5]]+1),"")</f>
        <v/>
      </c>
      <c r="CG114" s="1" t="str">
        <f>IFERROR(SEARCH(";",Table4[[#This Row],[reference/s]],Table4[[#This Row],[Column6]]+1),"")</f>
        <v/>
      </c>
      <c r="CH114" s="1" t="str">
        <f>IFERROR(SEARCH(";",Table4[[#This Row],[reference/s]],Table4[[#This Row],[Column7]]+1),"")</f>
        <v/>
      </c>
      <c r="CI114" s="1" t="str">
        <f>IFERROR(SEARCH(";",Table4[[#This Row],[reference/s]],Table4[[#This Row],[Column8]]+1),"")</f>
        <v/>
      </c>
      <c r="CJ114" s="1" t="str">
        <f>IFERROR(SEARCH(";",Table4[[#This Row],[reference/s]],Table4[[#This Row],[Column9]]+1),"")</f>
        <v/>
      </c>
      <c r="CK114" s="1" t="str">
        <f>IFERROR(SEARCH(";",Table4[[#This Row],[reference/s]],Table4[[#This Row],[Column10]]+1),"")</f>
        <v/>
      </c>
      <c r="CL114" s="1" t="str">
        <f>IFERROR(SEARCH(";",Table4[[#This Row],[reference/s]],Table4[[#This Row],[Column11]]+1),"")</f>
        <v/>
      </c>
      <c r="CM114" s="1" t="str">
        <f>IFERROR(MID(Table4[[#This Row],[reference/s]],Table4[[#This Row],[Column3]]+2,Table4[[#This Row],[Column4]]-Table4[[#This Row],[Column3]]-2),"")</f>
        <v/>
      </c>
      <c r="CN114" s="1" t="str">
        <f>IFERROR(MID(Table4[[#This Row],[reference/s]],Table4[[#This Row],[Column4]]+2,Table4[[#This Row],[Column5]]-Table4[[#This Row],[Column4]]-2),"")</f>
        <v/>
      </c>
      <c r="CO114" s="1" t="str">
        <f>IFERROR(MID(Table4[[#This Row],[reference/s]],Table4[[#This Row],[Column5]]+2,Table4[[#This Row],[Column6]]-Table4[[#This Row],[Column5]]-2),"")</f>
        <v/>
      </c>
    </row>
    <row r="115" spans="1:93">
      <c r="B115" t="s">
        <v>1593</v>
      </c>
      <c r="C115" t="s">
        <v>475</v>
      </c>
      <c r="D115" t="s">
        <v>726</v>
      </c>
      <c r="E115" t="s">
        <v>838</v>
      </c>
      <c r="F115" s="4">
        <v>32194</v>
      </c>
      <c r="G115" s="4">
        <v>32203</v>
      </c>
      <c r="H115" t="s">
        <v>661</v>
      </c>
      <c r="I115" s="74">
        <v>1988</v>
      </c>
      <c r="K115" t="s">
        <v>525</v>
      </c>
      <c r="L115" t="s">
        <v>50</v>
      </c>
      <c r="M115" t="s">
        <v>50</v>
      </c>
      <c r="N115" t="s">
        <v>739</v>
      </c>
      <c r="O115" s="11" t="s">
        <v>1320</v>
      </c>
      <c r="P115">
        <v>0</v>
      </c>
      <c r="Q115">
        <v>0</v>
      </c>
      <c r="R115">
        <v>1</v>
      </c>
      <c r="S115">
        <v>1</v>
      </c>
      <c r="T115">
        <v>2</v>
      </c>
      <c r="U115">
        <f>Table4[[#This Row],[Report]]*$P$322+Table4[[#This Row],[Journals]]*$Q$322+Table4[[#This Row],[Databases]]*$R$322+Table4[[#This Row],[Websites]]*$S$322+Table4[[#This Row],[Newspaper]]*$T$322</f>
        <v>32</v>
      </c>
      <c r="V115">
        <f>SUM(Table4[[#This Row],[Report]:[Websites]])</f>
        <v>2</v>
      </c>
      <c r="W115">
        <f>IF(Table4[[#This Row],[Insured Cost]]="",1,IF(Table4[[#This Row],[Reported cost]]="",2,""))</f>
        <v>1</v>
      </c>
      <c r="AD115">
        <v>1</v>
      </c>
      <c r="AF115" s="2">
        <v>15000000</v>
      </c>
      <c r="AG115" s="78"/>
      <c r="AS115" s="74"/>
      <c r="AT115" s="74"/>
      <c r="BZ115" t="str">
        <f>IFERROR(LEFT(Table4[[#This Row],[reference/s]],SEARCH(";",Table4[[#This Row],[reference/s]])-1),"")</f>
        <v>EM-DAT</v>
      </c>
      <c r="CA115" t="str">
        <f>IFERROR(MID(Table4[[#This Row],[reference/s]],SEARCH(";",Table4[[#This Row],[reference/s]])+2,SEARCH(";",Table4[[#This Row],[reference/s]],SEARCH(";",Table4[[#This Row],[reference/s]])+1)-SEARCH(";",Table4[[#This Row],[reference/s]])-2),"")</f>
        <v>BoM report</v>
      </c>
      <c r="CB115">
        <f>IFERROR(SEARCH(";",Table4[[#This Row],[reference/s]]),"")</f>
        <v>7</v>
      </c>
      <c r="CC115" s="1">
        <f>IFERROR(SEARCH(";",Table4[[#This Row],[reference/s]],Table4[[#This Row],[Column2]]+1),"")</f>
        <v>19</v>
      </c>
      <c r="CD115" s="1">
        <f>IFERROR(SEARCH(";",Table4[[#This Row],[reference/s]],Table4[[#This Row],[Column3]]+1),"")</f>
        <v>34</v>
      </c>
      <c r="CE115" s="1" t="str">
        <f>IFERROR(SEARCH(";",Table4[[#This Row],[reference/s]],Table4[[#This Row],[Column4]]+1),"")</f>
        <v/>
      </c>
      <c r="CF115" s="1" t="str">
        <f>IFERROR(SEARCH(";",Table4[[#This Row],[reference/s]],Table4[[#This Row],[Column5]]+1),"")</f>
        <v/>
      </c>
      <c r="CG115" s="1" t="str">
        <f>IFERROR(SEARCH(";",Table4[[#This Row],[reference/s]],Table4[[#This Row],[Column6]]+1),"")</f>
        <v/>
      </c>
      <c r="CH115" s="1" t="str">
        <f>IFERROR(SEARCH(";",Table4[[#This Row],[reference/s]],Table4[[#This Row],[Column7]]+1),"")</f>
        <v/>
      </c>
      <c r="CI115" s="1" t="str">
        <f>IFERROR(SEARCH(";",Table4[[#This Row],[reference/s]],Table4[[#This Row],[Column8]]+1),"")</f>
        <v/>
      </c>
      <c r="CJ115" s="1" t="str">
        <f>IFERROR(SEARCH(";",Table4[[#This Row],[reference/s]],Table4[[#This Row],[Column9]]+1),"")</f>
        <v/>
      </c>
      <c r="CK115" s="1" t="str">
        <f>IFERROR(SEARCH(";",Table4[[#This Row],[reference/s]],Table4[[#This Row],[Column10]]+1),"")</f>
        <v/>
      </c>
      <c r="CL115" s="1" t="str">
        <f>IFERROR(SEARCH(";",Table4[[#This Row],[reference/s]],Table4[[#This Row],[Column11]]+1),"")</f>
        <v/>
      </c>
      <c r="CM115" s="1" t="str">
        <f>IFERROR(MID(Table4[[#This Row],[reference/s]],Table4[[#This Row],[Column3]]+2,Table4[[#This Row],[Column4]]-Table4[[#This Row],[Column3]]-2),"")</f>
        <v>PDF-newspaper</v>
      </c>
      <c r="CN115" s="1" t="str">
        <f>IFERROR(MID(Table4[[#This Row],[reference/s]],Table4[[#This Row],[Column4]]+2,Table4[[#This Row],[Column5]]-Table4[[#This Row],[Column4]]-2),"")</f>
        <v/>
      </c>
      <c r="CO115" s="1" t="str">
        <f>IFERROR(MID(Table4[[#This Row],[reference/s]],Table4[[#This Row],[Column5]]+2,Table4[[#This Row],[Column6]]-Table4[[#This Row],[Column5]]-2),"")</f>
        <v/>
      </c>
    </row>
    <row r="116" spans="1:93">
      <c r="B116" t="s">
        <v>1593</v>
      </c>
      <c r="C116" t="s">
        <v>642</v>
      </c>
      <c r="D116" t="s">
        <v>638</v>
      </c>
      <c r="E116" t="s">
        <v>922</v>
      </c>
      <c r="F116" s="4">
        <v>32486</v>
      </c>
      <c r="G116" s="4">
        <v>32488</v>
      </c>
      <c r="H116" t="s">
        <v>660</v>
      </c>
      <c r="I116" s="74">
        <v>1988</v>
      </c>
      <c r="K116" t="s">
        <v>539</v>
      </c>
      <c r="L116" t="s">
        <v>37</v>
      </c>
      <c r="M116" t="s">
        <v>37</v>
      </c>
      <c r="N116" t="s">
        <v>739</v>
      </c>
      <c r="O116" s="11" t="s">
        <v>923</v>
      </c>
      <c r="P116">
        <v>0</v>
      </c>
      <c r="Q116">
        <v>1</v>
      </c>
      <c r="R116">
        <v>0</v>
      </c>
      <c r="S116">
        <v>1</v>
      </c>
      <c r="T116">
        <v>0</v>
      </c>
      <c r="U116">
        <f>Table4[[#This Row],[Report]]*$P$322+Table4[[#This Row],[Journals]]*$Q$322+Table4[[#This Row],[Databases]]*$R$322+Table4[[#This Row],[Websites]]*$S$322+Table4[[#This Row],[Newspaper]]*$T$322</f>
        <v>40</v>
      </c>
      <c r="V116">
        <f>SUM(Table4[[#This Row],[Report]:[Websites]])</f>
        <v>2</v>
      </c>
      <c r="W116">
        <f>IF(Table4[[#This Row],[Insured Cost]]="",1,IF(Table4[[#This Row],[Reported cost]]="",2,""))</f>
        <v>1</v>
      </c>
      <c r="AA116">
        <v>12</v>
      </c>
      <c r="AF116" s="2">
        <v>15000000</v>
      </c>
      <c r="AG116" s="78"/>
      <c r="AS116" s="74"/>
      <c r="AT116" s="74"/>
      <c r="BZ116" t="str">
        <f>IFERROR(LEFT(Table4[[#This Row],[reference/s]],SEARCH(";",Table4[[#This Row],[reference/s]])-1),"")</f>
        <v>wiki</v>
      </c>
      <c r="CA116" t="str">
        <f>IFERROR(MID(Table4[[#This Row],[reference/s]],SEARCH(";",Table4[[#This Row],[reference/s]])+2,SEARCH(";",Table4[[#This Row],[reference/s]],SEARCH(";",Table4[[#This Row],[reference/s]])+1)-SEARCH(";",Table4[[#This Row],[reference/s]])-2),"")</f>
        <v/>
      </c>
      <c r="CB116">
        <f>IFERROR(SEARCH(";",Table4[[#This Row],[reference/s]]),"")</f>
        <v>5</v>
      </c>
      <c r="CC116" s="1" t="str">
        <f>IFERROR(SEARCH(";",Table4[[#This Row],[reference/s]],Table4[[#This Row],[Column2]]+1),"")</f>
        <v/>
      </c>
      <c r="CD116" s="1" t="str">
        <f>IFERROR(SEARCH(";",Table4[[#This Row],[reference/s]],Table4[[#This Row],[Column3]]+1),"")</f>
        <v/>
      </c>
      <c r="CE116" s="1" t="str">
        <f>IFERROR(SEARCH(";",Table4[[#This Row],[reference/s]],Table4[[#This Row],[Column4]]+1),"")</f>
        <v/>
      </c>
      <c r="CF116" s="1" t="str">
        <f>IFERROR(SEARCH(";",Table4[[#This Row],[reference/s]],Table4[[#This Row],[Column5]]+1),"")</f>
        <v/>
      </c>
      <c r="CG116" s="1" t="str">
        <f>IFERROR(SEARCH(";",Table4[[#This Row],[reference/s]],Table4[[#This Row],[Column6]]+1),"")</f>
        <v/>
      </c>
      <c r="CH116" s="1" t="str">
        <f>IFERROR(SEARCH(";",Table4[[#This Row],[reference/s]],Table4[[#This Row],[Column7]]+1),"")</f>
        <v/>
      </c>
      <c r="CI116" s="1" t="str">
        <f>IFERROR(SEARCH(";",Table4[[#This Row],[reference/s]],Table4[[#This Row],[Column8]]+1),"")</f>
        <v/>
      </c>
      <c r="CJ116" s="1" t="str">
        <f>IFERROR(SEARCH(";",Table4[[#This Row],[reference/s]],Table4[[#This Row],[Column9]]+1),"")</f>
        <v/>
      </c>
      <c r="CK116" s="1" t="str">
        <f>IFERROR(SEARCH(";",Table4[[#This Row],[reference/s]],Table4[[#This Row],[Column10]]+1),"")</f>
        <v/>
      </c>
      <c r="CL116" s="1" t="str">
        <f>IFERROR(SEARCH(";",Table4[[#This Row],[reference/s]],Table4[[#This Row],[Column11]]+1),"")</f>
        <v/>
      </c>
      <c r="CM116" s="1" t="str">
        <f>IFERROR(MID(Table4[[#This Row],[reference/s]],Table4[[#This Row],[Column3]]+2,Table4[[#This Row],[Column4]]-Table4[[#This Row],[Column3]]-2),"")</f>
        <v/>
      </c>
      <c r="CN116" s="1" t="str">
        <f>IFERROR(MID(Table4[[#This Row],[reference/s]],Table4[[#This Row],[Column4]]+2,Table4[[#This Row],[Column5]]-Table4[[#This Row],[Column4]]-2),"")</f>
        <v/>
      </c>
      <c r="CO116" s="1" t="str">
        <f>IFERROR(MID(Table4[[#This Row],[reference/s]],Table4[[#This Row],[Column5]]+2,Table4[[#This Row],[Column6]]-Table4[[#This Row],[Column5]]-2),"")</f>
        <v/>
      </c>
    </row>
    <row r="117" spans="1:93">
      <c r="A117">
        <v>616</v>
      </c>
      <c r="B117" t="s">
        <v>1591</v>
      </c>
      <c r="C117" t="s">
        <v>475</v>
      </c>
      <c r="D117" t="s">
        <v>444</v>
      </c>
      <c r="E117" t="s">
        <v>445</v>
      </c>
      <c r="F117" s="4">
        <v>32284</v>
      </c>
      <c r="G117" s="4">
        <v>32285</v>
      </c>
      <c r="H117" t="s">
        <v>675</v>
      </c>
      <c r="I117" s="74">
        <v>1988</v>
      </c>
      <c r="K117" t="s">
        <v>619</v>
      </c>
      <c r="L117" t="s">
        <v>33</v>
      </c>
      <c r="M117" t="s">
        <v>33</v>
      </c>
      <c r="N117" t="s">
        <v>739</v>
      </c>
      <c r="O117" s="11" t="s">
        <v>1128</v>
      </c>
      <c r="P117">
        <v>0</v>
      </c>
      <c r="Q117">
        <v>0</v>
      </c>
      <c r="R117">
        <v>2</v>
      </c>
      <c r="S117">
        <v>1</v>
      </c>
      <c r="T117">
        <v>5</v>
      </c>
      <c r="U117">
        <f>Table4[[#This Row],[Report]]*$P$322+Table4[[#This Row],[Journals]]*$Q$322+Table4[[#This Row],[Databases]]*$R$322+Table4[[#This Row],[Websites]]*$S$322+Table4[[#This Row],[Newspaper]]*$T$322</f>
        <v>55</v>
      </c>
      <c r="V117">
        <f>SUM(Table4[[#This Row],[Report]:[Websites]])</f>
        <v>3</v>
      </c>
      <c r="W117">
        <f>IF(Table4[[#This Row],[Insured Cost]]="",1,IF(Table4[[#This Row],[Reported cost]]="",2,""))</f>
        <v>2</v>
      </c>
      <c r="AE117" s="2">
        <v>20000000</v>
      </c>
      <c r="AF117" s="2"/>
      <c r="AG117" s="78"/>
      <c r="AS117" s="74"/>
      <c r="AT117" s="74"/>
      <c r="BD117">
        <v>18</v>
      </c>
      <c r="BN117">
        <v>90</v>
      </c>
      <c r="BO117">
        <v>1</v>
      </c>
      <c r="BY117" t="s">
        <v>446</v>
      </c>
      <c r="BZ117" t="str">
        <f>IFERROR(LEFT(Table4[[#This Row],[reference/s]],SEARCH(";",Table4[[#This Row],[reference/s]])-1),"")</f>
        <v>EM-Track</v>
      </c>
      <c r="CA117" t="str">
        <f>IFERROR(MID(Table4[[#This Row],[reference/s]],SEARCH(";",Table4[[#This Row],[reference/s]])+2,SEARCH(";",Table4[[#This Row],[reference/s]],SEARCH(";",Table4[[#This Row],[reference/s]])+1)-SEARCH(";",Table4[[#This Row],[reference/s]])-2),"")</f>
        <v>ICA</v>
      </c>
      <c r="CB117">
        <f>IFERROR(SEARCH(";",Table4[[#This Row],[reference/s]]),"")</f>
        <v>9</v>
      </c>
      <c r="CC117" s="1">
        <f>IFERROR(SEARCH(";",Table4[[#This Row],[reference/s]],Table4[[#This Row],[Column2]]+1),"")</f>
        <v>14</v>
      </c>
      <c r="CD117" s="1">
        <f>IFERROR(SEARCH(";",Table4[[#This Row],[reference/s]],Table4[[#This Row],[Column3]]+1),"")</f>
        <v>31</v>
      </c>
      <c r="CE117" s="1" t="str">
        <f>IFERROR(SEARCH(";",Table4[[#This Row],[reference/s]],Table4[[#This Row],[Column4]]+1),"")</f>
        <v/>
      </c>
      <c r="CF117" s="1" t="str">
        <f>IFERROR(SEARCH(";",Table4[[#This Row],[reference/s]],Table4[[#This Row],[Column5]]+1),"")</f>
        <v/>
      </c>
      <c r="CG117" s="1" t="str">
        <f>IFERROR(SEARCH(";",Table4[[#This Row],[reference/s]],Table4[[#This Row],[Column6]]+1),"")</f>
        <v/>
      </c>
      <c r="CH117" s="1" t="str">
        <f>IFERROR(SEARCH(";",Table4[[#This Row],[reference/s]],Table4[[#This Row],[Column7]]+1),"")</f>
        <v/>
      </c>
      <c r="CI117" s="1" t="str">
        <f>IFERROR(SEARCH(";",Table4[[#This Row],[reference/s]],Table4[[#This Row],[Column8]]+1),"")</f>
        <v/>
      </c>
      <c r="CJ117" s="1" t="str">
        <f>IFERROR(SEARCH(";",Table4[[#This Row],[reference/s]],Table4[[#This Row],[Column9]]+1),"")</f>
        <v/>
      </c>
      <c r="CK117" s="1" t="str">
        <f>IFERROR(SEARCH(";",Table4[[#This Row],[reference/s]],Table4[[#This Row],[Column10]]+1),"")</f>
        <v/>
      </c>
      <c r="CL117" s="1" t="str">
        <f>IFERROR(SEARCH(";",Table4[[#This Row],[reference/s]],Table4[[#This Row],[Column11]]+1),"")</f>
        <v/>
      </c>
      <c r="CM117" s="1" t="str">
        <f>IFERROR(MID(Table4[[#This Row],[reference/s]],Table4[[#This Row],[Column3]]+2,Table4[[#This Row],[Column4]]-Table4[[#This Row],[Column3]]-2),"")</f>
        <v>PDF - newspaper</v>
      </c>
      <c r="CN117" s="1" t="str">
        <f>IFERROR(MID(Table4[[#This Row],[reference/s]],Table4[[#This Row],[Column4]]+2,Table4[[#This Row],[Column5]]-Table4[[#This Row],[Column4]]-2),"")</f>
        <v/>
      </c>
      <c r="CO117" s="1" t="str">
        <f>IFERROR(MID(Table4[[#This Row],[reference/s]],Table4[[#This Row],[Column5]]+2,Table4[[#This Row],[Column6]]-Table4[[#This Row],[Column5]]-2),"")</f>
        <v/>
      </c>
    </row>
    <row r="118" spans="1:93">
      <c r="A118">
        <v>465</v>
      </c>
      <c r="B118" t="s">
        <v>1582</v>
      </c>
      <c r="C118" t="s">
        <v>590</v>
      </c>
      <c r="D118" t="s">
        <v>321</v>
      </c>
      <c r="E118" t="s">
        <v>322</v>
      </c>
      <c r="F118" s="4">
        <v>32164</v>
      </c>
      <c r="G118" s="4">
        <v>32164</v>
      </c>
      <c r="H118" t="s">
        <v>657</v>
      </c>
      <c r="I118" s="74">
        <v>1988</v>
      </c>
      <c r="K118" t="s">
        <v>497</v>
      </c>
      <c r="L118" t="s">
        <v>163</v>
      </c>
      <c r="M118" t="s">
        <v>163</v>
      </c>
      <c r="N118" t="s">
        <v>739</v>
      </c>
      <c r="O118" s="11" t="s">
        <v>1130</v>
      </c>
      <c r="P118">
        <v>0</v>
      </c>
      <c r="Q118">
        <v>1</v>
      </c>
      <c r="R118">
        <v>1</v>
      </c>
      <c r="S118">
        <v>1</v>
      </c>
      <c r="T118">
        <v>0</v>
      </c>
      <c r="U118">
        <f>Table4[[#This Row],[Report]]*$P$322+Table4[[#This Row],[Journals]]*$Q$322+Table4[[#This Row],[Databases]]*$R$322+Table4[[#This Row],[Websites]]*$S$322+Table4[[#This Row],[Newspaper]]*$T$322</f>
        <v>60</v>
      </c>
      <c r="V118">
        <f>SUM(Table4[[#This Row],[Report]:[Websites]])</f>
        <v>3</v>
      </c>
      <c r="W118" t="str">
        <f>IF(Table4[[#This Row],[Insured Cost]]="",1,IF(Table4[[#This Row],[Reported cost]]="",2,""))</f>
        <v/>
      </c>
      <c r="AE118" s="2">
        <v>1000000</v>
      </c>
      <c r="AF118" s="2">
        <v>2500000</v>
      </c>
      <c r="AG118" s="78"/>
      <c r="AS118" s="74"/>
      <c r="AT118" s="74"/>
      <c r="BY118" t="s">
        <v>323</v>
      </c>
      <c r="BZ118" t="str">
        <f>IFERROR(LEFT(Table4[[#This Row],[reference/s]],SEARCH(";",Table4[[#This Row],[reference/s]])-1),"")</f>
        <v>EM-Track</v>
      </c>
      <c r="CA118" t="str">
        <f>IFERROR(MID(Table4[[#This Row],[reference/s]],SEARCH(";",Table4[[#This Row],[reference/s]])+2,SEARCH(";",Table4[[#This Row],[reference/s]],SEARCH(";",Table4[[#This Row],[reference/s]])+1)-SEARCH(";",Table4[[#This Row],[reference/s]])-2),"")</f>
        <v>Jones et al., (1988)</v>
      </c>
      <c r="CB118">
        <f>IFERROR(SEARCH(";",Table4[[#This Row],[reference/s]]),"")</f>
        <v>9</v>
      </c>
      <c r="CC118" s="1">
        <f>IFERROR(SEARCH(";",Table4[[#This Row],[reference/s]],Table4[[#This Row],[Column2]]+1),"")</f>
        <v>31</v>
      </c>
      <c r="CD118" s="1" t="str">
        <f>IFERROR(SEARCH(";",Table4[[#This Row],[reference/s]],Table4[[#This Row],[Column3]]+1),"")</f>
        <v/>
      </c>
      <c r="CE118" s="1" t="str">
        <f>IFERROR(SEARCH(";",Table4[[#This Row],[reference/s]],Table4[[#This Row],[Column4]]+1),"")</f>
        <v/>
      </c>
      <c r="CF118" s="1" t="str">
        <f>IFERROR(SEARCH(";",Table4[[#This Row],[reference/s]],Table4[[#This Row],[Column5]]+1),"")</f>
        <v/>
      </c>
      <c r="CG118" s="1" t="str">
        <f>IFERROR(SEARCH(";",Table4[[#This Row],[reference/s]],Table4[[#This Row],[Column6]]+1),"")</f>
        <v/>
      </c>
      <c r="CH118" s="1" t="str">
        <f>IFERROR(SEARCH(";",Table4[[#This Row],[reference/s]],Table4[[#This Row],[Column7]]+1),"")</f>
        <v/>
      </c>
      <c r="CI118" s="1" t="str">
        <f>IFERROR(SEARCH(";",Table4[[#This Row],[reference/s]],Table4[[#This Row],[Column8]]+1),"")</f>
        <v/>
      </c>
      <c r="CJ118" s="1" t="str">
        <f>IFERROR(SEARCH(";",Table4[[#This Row],[reference/s]],Table4[[#This Row],[Column9]]+1),"")</f>
        <v/>
      </c>
      <c r="CK118" s="1" t="str">
        <f>IFERROR(SEARCH(";",Table4[[#This Row],[reference/s]],Table4[[#This Row],[Column10]]+1),"")</f>
        <v/>
      </c>
      <c r="CL118" s="1" t="str">
        <f>IFERROR(SEARCH(";",Table4[[#This Row],[reference/s]],Table4[[#This Row],[Column11]]+1),"")</f>
        <v/>
      </c>
      <c r="CM118" s="1" t="str">
        <f>IFERROR(MID(Table4[[#This Row],[reference/s]],Table4[[#This Row],[Column3]]+2,Table4[[#This Row],[Column4]]-Table4[[#This Row],[Column3]]-2),"")</f>
        <v/>
      </c>
      <c r="CN118" s="1" t="str">
        <f>IFERROR(MID(Table4[[#This Row],[reference/s]],Table4[[#This Row],[Column4]]+2,Table4[[#This Row],[Column5]]-Table4[[#This Row],[Column4]]-2),"")</f>
        <v/>
      </c>
      <c r="CO118" s="1" t="str">
        <f>IFERROR(MID(Table4[[#This Row],[reference/s]],Table4[[#This Row],[Column5]]+2,Table4[[#This Row],[Column6]]-Table4[[#This Row],[Column5]]-2),"")</f>
        <v/>
      </c>
    </row>
    <row r="119" spans="1:93">
      <c r="A119">
        <v>307</v>
      </c>
      <c r="B119" t="s">
        <v>1580</v>
      </c>
      <c r="C119" t="s">
        <v>606</v>
      </c>
      <c r="D119" t="s">
        <v>208</v>
      </c>
      <c r="E119" t="s">
        <v>209</v>
      </c>
      <c r="F119" s="15">
        <v>32233</v>
      </c>
      <c r="G119" s="15">
        <v>32235</v>
      </c>
      <c r="H119" t="s">
        <v>658</v>
      </c>
      <c r="I119" s="74">
        <v>1988</v>
      </c>
      <c r="K119" t="s">
        <v>498</v>
      </c>
      <c r="L119" t="s">
        <v>163</v>
      </c>
      <c r="M119" t="s">
        <v>163</v>
      </c>
      <c r="N119" t="s">
        <v>739</v>
      </c>
      <c r="O119" s="11" t="s">
        <v>1223</v>
      </c>
      <c r="P119">
        <v>0</v>
      </c>
      <c r="Q119">
        <v>0</v>
      </c>
      <c r="R119">
        <v>3</v>
      </c>
      <c r="S119">
        <v>1</v>
      </c>
      <c r="T119">
        <v>4</v>
      </c>
      <c r="U119">
        <f>Table4[[#This Row],[Report]]*$P$322+Table4[[#This Row],[Journals]]*$Q$322+Table4[[#This Row],[Databases]]*$R$322+Table4[[#This Row],[Websites]]*$S$322+Table4[[#This Row],[Newspaper]]*$T$322</f>
        <v>74</v>
      </c>
      <c r="V119">
        <f>SUM(Table4[[#This Row],[Report]:[Websites]])</f>
        <v>4</v>
      </c>
      <c r="W119">
        <f>IF(Table4[[#This Row],[Insured Cost]]="",1,IF(Table4[[#This Row],[Reported cost]]="",2,""))</f>
        <v>2</v>
      </c>
      <c r="X119">
        <v>300</v>
      </c>
      <c r="Y119">
        <v>1500</v>
      </c>
      <c r="AA119">
        <v>20</v>
      </c>
      <c r="AD119">
        <v>3</v>
      </c>
      <c r="AE119" s="2">
        <v>10000000</v>
      </c>
      <c r="AF119" s="2"/>
      <c r="AG119" s="78"/>
      <c r="AS119" s="74"/>
      <c r="AT119" s="74"/>
      <c r="BY119" t="s">
        <v>210</v>
      </c>
      <c r="BZ119" t="str">
        <f>IFERROR(LEFT(Table4[[#This Row],[reference/s]],SEARCH(";",Table4[[#This Row],[reference/s]])-1),"")</f>
        <v>EM-Track(reports 3 deaths)</v>
      </c>
      <c r="CA119" t="str">
        <f>IFERROR(MID(Table4[[#This Row],[reference/s]],SEARCH(";",Table4[[#This Row],[reference/s]])+2,SEARCH(";",Table4[[#This Row],[reference/s]],SEARCH(";",Table4[[#This Row],[reference/s]])+1)-SEARCH(";",Table4[[#This Row],[reference/s]])-2),"")</f>
        <v>ICA</v>
      </c>
      <c r="CB119">
        <f>IFERROR(SEARCH(";",Table4[[#This Row],[reference/s]]),"")</f>
        <v>27</v>
      </c>
      <c r="CC119" s="1">
        <f>IFERROR(SEARCH(";",Table4[[#This Row],[reference/s]],Table4[[#This Row],[Column2]]+1),"")</f>
        <v>32</v>
      </c>
      <c r="CD119" s="1">
        <f>IFERROR(SEARCH(";",Table4[[#This Row],[reference/s]],Table4[[#This Row],[Column3]]+1),"")</f>
        <v>59</v>
      </c>
      <c r="CE119" s="1">
        <f>IFERROR(SEARCH(";",Table4[[#This Row],[reference/s]],Table4[[#This Row],[Column4]]+1),"")</f>
        <v>65</v>
      </c>
      <c r="CF119" s="1">
        <f>IFERROR(SEARCH(";",Table4[[#This Row],[reference/s]],Table4[[#This Row],[Column5]]+1),"")</f>
        <v>82</v>
      </c>
      <c r="CG119" s="1">
        <f>IFERROR(SEARCH(";",Table4[[#This Row],[reference/s]],Table4[[#This Row],[Column6]]+1),"")</f>
        <v>156</v>
      </c>
      <c r="CH119" s="1" t="str">
        <f>IFERROR(SEARCH(";",Table4[[#This Row],[reference/s]],Table4[[#This Row],[Column7]]+1),"")</f>
        <v/>
      </c>
      <c r="CI119" s="1" t="str">
        <f>IFERROR(SEARCH(";",Table4[[#This Row],[reference/s]],Table4[[#This Row],[Column8]]+1),"")</f>
        <v/>
      </c>
      <c r="CJ119" s="1" t="str">
        <f>IFERROR(SEARCH(";",Table4[[#This Row],[reference/s]],Table4[[#This Row],[Column9]]+1),"")</f>
        <v/>
      </c>
      <c r="CK119" s="1" t="str">
        <f>IFERROR(SEARCH(";",Table4[[#This Row],[reference/s]],Table4[[#This Row],[Column10]]+1),"")</f>
        <v/>
      </c>
      <c r="CL119" s="1" t="str">
        <f>IFERROR(SEARCH(";",Table4[[#This Row],[reference/s]],Table4[[#This Row],[Column11]]+1),"")</f>
        <v/>
      </c>
      <c r="CM119" s="1" t="str">
        <f>IFERROR(MID(Table4[[#This Row],[reference/s]],Table4[[#This Row],[Column3]]+2,Table4[[#This Row],[Column4]]-Table4[[#This Row],[Column3]]-2),"")</f>
        <v>EM-DAT (reports 6 deaths)</v>
      </c>
      <c r="CN119" s="1" t="str">
        <f>IFERROR(MID(Table4[[#This Row],[reference/s]],Table4[[#This Row],[Column4]]+2,Table4[[#This Row],[Column5]]-Table4[[#This Row],[Column4]]-2),"")</f>
        <v>wiki</v>
      </c>
      <c r="CO119" s="1" t="str">
        <f>IFERROR(MID(Table4[[#This Row],[reference/s]],Table4[[#This Row],[Column5]]+2,Table4[[#This Row],[Column6]]-Table4[[#This Row],[Column5]]-2),"")</f>
        <v>PDF - newspaper</v>
      </c>
    </row>
    <row r="120" spans="1:93">
      <c r="A120">
        <v>546</v>
      </c>
      <c r="B120" t="s">
        <v>1587</v>
      </c>
      <c r="C120" t="s">
        <v>606</v>
      </c>
      <c r="D120" t="s">
        <v>404</v>
      </c>
      <c r="E120" t="s">
        <v>727</v>
      </c>
      <c r="F120" s="15">
        <v>32240</v>
      </c>
      <c r="G120" s="15">
        <v>32283</v>
      </c>
      <c r="H120" t="s">
        <v>662</v>
      </c>
      <c r="I120" s="74">
        <v>1988</v>
      </c>
      <c r="K120" t="s">
        <v>639</v>
      </c>
      <c r="L120" t="s">
        <v>91</v>
      </c>
      <c r="M120" t="s">
        <v>37</v>
      </c>
      <c r="N120" t="s">
        <v>50</v>
      </c>
      <c r="O120" s="11" t="s">
        <v>1129</v>
      </c>
      <c r="P120">
        <v>1</v>
      </c>
      <c r="Q120">
        <v>0</v>
      </c>
      <c r="R120">
        <v>2</v>
      </c>
      <c r="S120">
        <v>1</v>
      </c>
      <c r="T120">
        <v>0</v>
      </c>
      <c r="U120">
        <f>Table4[[#This Row],[Report]]*$P$322+Table4[[#This Row],[Journals]]*$Q$322+Table4[[#This Row],[Databases]]*$R$322+Table4[[#This Row],[Websites]]*$S$322+Table4[[#This Row],[Newspaper]]*$T$322</f>
        <v>90</v>
      </c>
      <c r="V120">
        <f>SUM(Table4[[#This Row],[Report]:[Websites]])</f>
        <v>4</v>
      </c>
      <c r="W120">
        <f>IF(Table4[[#This Row],[Insured Cost]]="",1,IF(Table4[[#This Row],[Reported cost]]="",2,""))</f>
        <v>2</v>
      </c>
      <c r="X120">
        <v>1150</v>
      </c>
      <c r="AA120">
        <v>2</v>
      </c>
      <c r="AE120" s="2">
        <v>25000000</v>
      </c>
      <c r="AF120" s="2"/>
      <c r="AG120" s="78"/>
      <c r="AS120" s="74"/>
      <c r="AT120" s="74"/>
      <c r="BY120" t="s">
        <v>405</v>
      </c>
      <c r="BZ120" t="str">
        <f>IFERROR(LEFT(Table4[[#This Row],[reference/s]],SEARCH(";",Table4[[#This Row],[reference/s]])-1),"")</f>
        <v>EM-Track</v>
      </c>
      <c r="CA120" t="str">
        <f>IFERROR(MID(Table4[[#This Row],[reference/s]],SEARCH(";",Table4[[#This Row],[reference/s]])+2,SEARCH(";",Table4[[#This Row],[reference/s]],SEARCH(";",Table4[[#This Row],[reference/s]])+1)-SEARCH(";",Table4[[#This Row],[reference/s]])-2),"")</f>
        <v>EM-DAT</v>
      </c>
      <c r="CB120">
        <f>IFERROR(SEARCH(";",Table4[[#This Row],[reference/s]]),"")</f>
        <v>9</v>
      </c>
      <c r="CC120" s="1">
        <f>IFERROR(SEARCH(";",Table4[[#This Row],[reference/s]],Table4[[#This Row],[Column2]]+1),"")</f>
        <v>17</v>
      </c>
      <c r="CD120" s="1">
        <f>IFERROR(SEARCH(";",Table4[[#This Row],[reference/s]],Table4[[#This Row],[Column3]]+1),"")</f>
        <v>23</v>
      </c>
      <c r="CE120" s="1" t="str">
        <f>IFERROR(SEARCH(";",Table4[[#This Row],[reference/s]],Table4[[#This Row],[Column4]]+1),"")</f>
        <v/>
      </c>
      <c r="CF120" s="1" t="str">
        <f>IFERROR(SEARCH(";",Table4[[#This Row],[reference/s]],Table4[[#This Row],[Column5]]+1),"")</f>
        <v/>
      </c>
      <c r="CG120" s="1" t="str">
        <f>IFERROR(SEARCH(";",Table4[[#This Row],[reference/s]],Table4[[#This Row],[Column6]]+1),"")</f>
        <v/>
      </c>
      <c r="CH120" s="1" t="str">
        <f>IFERROR(SEARCH(";",Table4[[#This Row],[reference/s]],Table4[[#This Row],[Column7]]+1),"")</f>
        <v/>
      </c>
      <c r="CI120" s="1" t="str">
        <f>IFERROR(SEARCH(";",Table4[[#This Row],[reference/s]],Table4[[#This Row],[Column8]]+1),"")</f>
        <v/>
      </c>
      <c r="CJ120" s="1" t="str">
        <f>IFERROR(SEARCH(";",Table4[[#This Row],[reference/s]],Table4[[#This Row],[Column9]]+1),"")</f>
        <v/>
      </c>
      <c r="CK120" s="1" t="str">
        <f>IFERROR(SEARCH(";",Table4[[#This Row],[reference/s]],Table4[[#This Row],[Column10]]+1),"")</f>
        <v/>
      </c>
      <c r="CL120" s="1" t="str">
        <f>IFERROR(SEARCH(";",Table4[[#This Row],[reference/s]],Table4[[#This Row],[Column11]]+1),"")</f>
        <v/>
      </c>
      <c r="CM120" s="1" t="str">
        <f>IFERROR(MID(Table4[[#This Row],[reference/s]],Table4[[#This Row],[Column3]]+2,Table4[[#This Row],[Column4]]-Table4[[#This Row],[Column3]]-2),"")</f>
        <v>wiki</v>
      </c>
      <c r="CN120" s="1" t="str">
        <f>IFERROR(MID(Table4[[#This Row],[reference/s]],Table4[[#This Row],[Column4]]+2,Table4[[#This Row],[Column5]]-Table4[[#This Row],[Column4]]-2),"")</f>
        <v/>
      </c>
      <c r="CO120" s="1" t="str">
        <f>IFERROR(MID(Table4[[#This Row],[reference/s]],Table4[[#This Row],[Column5]]+2,Table4[[#This Row],[Column6]]-Table4[[#This Row],[Column5]]-2),"")</f>
        <v/>
      </c>
    </row>
    <row r="121" spans="1:93">
      <c r="B121" t="s">
        <v>1591</v>
      </c>
      <c r="C121" t="s">
        <v>642</v>
      </c>
      <c r="E121" t="s">
        <v>846</v>
      </c>
      <c r="F121" s="15">
        <v>32408</v>
      </c>
      <c r="G121" s="15">
        <v>32408</v>
      </c>
      <c r="H121" t="s">
        <v>695</v>
      </c>
      <c r="I121" s="74">
        <v>1988</v>
      </c>
      <c r="K121" t="s">
        <v>599</v>
      </c>
      <c r="L121" t="s">
        <v>33</v>
      </c>
      <c r="M121" t="s">
        <v>33</v>
      </c>
      <c r="N121" t="s">
        <v>739</v>
      </c>
      <c r="O121" s="11" t="s">
        <v>957</v>
      </c>
      <c r="P121">
        <v>0</v>
      </c>
      <c r="Q121">
        <v>2</v>
      </c>
      <c r="R121">
        <v>1</v>
      </c>
      <c r="S121">
        <v>1</v>
      </c>
      <c r="T121">
        <v>0</v>
      </c>
      <c r="U121">
        <f>Table4[[#This Row],[Report]]*$P$322+Table4[[#This Row],[Journals]]*$Q$322+Table4[[#This Row],[Databases]]*$R$322+Table4[[#This Row],[Websites]]*$S$322+Table4[[#This Row],[Newspaper]]*$T$322</f>
        <v>90</v>
      </c>
      <c r="V121">
        <f>SUM(Table4[[#This Row],[Report]:[Websites]])</f>
        <v>4</v>
      </c>
      <c r="W121">
        <f>IF(Table4[[#This Row],[Insured Cost]]="",1,IF(Table4[[#This Row],[Reported cost]]="",2,""))</f>
        <v>2</v>
      </c>
      <c r="Y121">
        <v>100000</v>
      </c>
      <c r="AE121" s="2">
        <v>8000000</v>
      </c>
      <c r="AF121" s="2"/>
      <c r="AG121" s="78"/>
      <c r="AS121" s="74"/>
      <c r="AT121" s="74"/>
      <c r="BD121">
        <v>200</v>
      </c>
      <c r="BO121">
        <v>20</v>
      </c>
      <c r="BZ121" t="str">
        <f>IFERROR(LEFT(Table4[[#This Row],[reference/s]],SEARCH(";",Table4[[#This Row],[reference/s]])-1),"")</f>
        <v>ICA</v>
      </c>
      <c r="CA121" t="str">
        <f>IFERROR(MID(Table4[[#This Row],[reference/s]],SEARCH(";",Table4[[#This Row],[reference/s]])+2,SEARCH(";",Table4[[#This Row],[reference/s]],SEARCH(";",Table4[[#This Row],[reference/s]])+1)-SEARCH(";",Table4[[#This Row],[reference/s]])-2),"")</f>
        <v>wiki</v>
      </c>
      <c r="CB121">
        <f>IFERROR(SEARCH(";",Table4[[#This Row],[reference/s]]),"")</f>
        <v>4</v>
      </c>
      <c r="CC121" s="1">
        <f>IFERROR(SEARCH(";",Table4[[#This Row],[reference/s]],Table4[[#This Row],[Column2]]+1),"")</f>
        <v>10</v>
      </c>
      <c r="CD121" s="1">
        <f>IFERROR(SEARCH(";",Table4[[#This Row],[reference/s]],Table4[[#This Row],[Column3]]+1),"")</f>
        <v>41</v>
      </c>
      <c r="CE121" s="1" t="str">
        <f>IFERROR(SEARCH(";",Table4[[#This Row],[reference/s]],Table4[[#This Row],[Column4]]+1),"")</f>
        <v/>
      </c>
      <c r="CF121" s="1" t="str">
        <f>IFERROR(SEARCH(";",Table4[[#This Row],[reference/s]],Table4[[#This Row],[Column5]]+1),"")</f>
        <v/>
      </c>
      <c r="CG121" s="1" t="str">
        <f>IFERROR(SEARCH(";",Table4[[#This Row],[reference/s]],Table4[[#This Row],[Column6]]+1),"")</f>
        <v/>
      </c>
      <c r="CH121" s="1" t="str">
        <f>IFERROR(SEARCH(";",Table4[[#This Row],[reference/s]],Table4[[#This Row],[Column7]]+1),"")</f>
        <v/>
      </c>
      <c r="CI121" s="1" t="str">
        <f>IFERROR(SEARCH(";",Table4[[#This Row],[reference/s]],Table4[[#This Row],[Column8]]+1),"")</f>
        <v/>
      </c>
      <c r="CJ121" s="1" t="str">
        <f>IFERROR(SEARCH(";",Table4[[#This Row],[reference/s]],Table4[[#This Row],[Column9]]+1),"")</f>
        <v/>
      </c>
      <c r="CK121" s="1" t="str">
        <f>IFERROR(SEARCH(";",Table4[[#This Row],[reference/s]],Table4[[#This Row],[Column10]]+1),"")</f>
        <v/>
      </c>
      <c r="CL121" s="1" t="str">
        <f>IFERROR(SEARCH(";",Table4[[#This Row],[reference/s]],Table4[[#This Row],[Column11]]+1),"")</f>
        <v/>
      </c>
      <c r="CM121" s="1" t="str">
        <f>IFERROR(MID(Table4[[#This Row],[reference/s]],Table4[[#This Row],[Column3]]+2,Table4[[#This Row],[Column4]]-Table4[[#This Row],[Column3]]-2),"")</f>
        <v>Courteny and middleman (2005)</v>
      </c>
      <c r="CN121" s="1" t="str">
        <f>IFERROR(MID(Table4[[#This Row],[reference/s]],Table4[[#This Row],[Column4]]+2,Table4[[#This Row],[Column5]]-Table4[[#This Row],[Column4]]-2),"")</f>
        <v/>
      </c>
      <c r="CO121" s="1" t="str">
        <f>IFERROR(MID(Table4[[#This Row],[reference/s]],Table4[[#This Row],[Column5]]+2,Table4[[#This Row],[Column6]]-Table4[[#This Row],[Column5]]-2),"")</f>
        <v/>
      </c>
    </row>
    <row r="122" spans="1:93">
      <c r="B122" t="s">
        <v>1590</v>
      </c>
      <c r="C122" t="s">
        <v>810</v>
      </c>
      <c r="D122" s="6"/>
      <c r="E122" t="s">
        <v>790</v>
      </c>
      <c r="F122" s="15"/>
      <c r="G122" s="15">
        <v>32570</v>
      </c>
      <c r="H122" t="s">
        <v>658</v>
      </c>
      <c r="I122" s="74">
        <v>1989</v>
      </c>
      <c r="L122" t="s">
        <v>51</v>
      </c>
      <c r="M122" t="s">
        <v>51</v>
      </c>
      <c r="O122" s="11" t="s">
        <v>1132</v>
      </c>
      <c r="U122">
        <f>Table4[[#This Row],[Report]]*$P$322+Table4[[#This Row],[Journals]]*$Q$322+Table4[[#This Row],[Databases]]*$R$322+Table4[[#This Row],[Websites]]*$S$322+Table4[[#This Row],[Newspaper]]*$T$322</f>
        <v>0</v>
      </c>
      <c r="V122">
        <f>SUM(Table4[[#This Row],[Report]:[Websites]])</f>
        <v>0</v>
      </c>
      <c r="W122">
        <f>IF(Table4[[#This Row],[Insured Cost]]="",1,IF(Table4[[#This Row],[Reported cost]]="",2,""))</f>
        <v>2</v>
      </c>
      <c r="AE122" s="2">
        <v>15000000</v>
      </c>
      <c r="AF122" s="2"/>
      <c r="AG122" s="78"/>
      <c r="AS122" s="74"/>
      <c r="AT122" s="74"/>
      <c r="BZ122" t="str">
        <f>IFERROR(LEFT(Table4[[#This Row],[reference/s]],SEARCH(";",Table4[[#This Row],[reference/s]])-1),"")</f>
        <v>WIKI</v>
      </c>
      <c r="CA122" t="str">
        <f>IFERROR(MID(Table4[[#This Row],[reference/s]],SEARCH(";",Table4[[#This Row],[reference/s]])+2,SEARCH(";",Table4[[#This Row],[reference/s]],SEARCH(";",Table4[[#This Row],[reference/s]])+1)-SEARCH(";",Table4[[#This Row],[reference/s]])-2),"")</f>
        <v/>
      </c>
      <c r="CB122">
        <f>IFERROR(SEARCH(";",Table4[[#This Row],[reference/s]]),"")</f>
        <v>5</v>
      </c>
      <c r="CC122" s="1" t="str">
        <f>IFERROR(SEARCH(";",Table4[[#This Row],[reference/s]],Table4[[#This Row],[Column2]]+1),"")</f>
        <v/>
      </c>
      <c r="CD122" s="1" t="str">
        <f>IFERROR(SEARCH(";",Table4[[#This Row],[reference/s]],Table4[[#This Row],[Column3]]+1),"")</f>
        <v/>
      </c>
      <c r="CE122" s="1" t="str">
        <f>IFERROR(SEARCH(";",Table4[[#This Row],[reference/s]],Table4[[#This Row],[Column4]]+1),"")</f>
        <v/>
      </c>
      <c r="CF122" s="1" t="str">
        <f>IFERROR(SEARCH(";",Table4[[#This Row],[reference/s]],Table4[[#This Row],[Column5]]+1),"")</f>
        <v/>
      </c>
      <c r="CG122" s="1" t="str">
        <f>IFERROR(SEARCH(";",Table4[[#This Row],[reference/s]],Table4[[#This Row],[Column6]]+1),"")</f>
        <v/>
      </c>
      <c r="CH122" s="1" t="str">
        <f>IFERROR(SEARCH(";",Table4[[#This Row],[reference/s]],Table4[[#This Row],[Column7]]+1),"")</f>
        <v/>
      </c>
      <c r="CI122" s="1" t="str">
        <f>IFERROR(SEARCH(";",Table4[[#This Row],[reference/s]],Table4[[#This Row],[Column8]]+1),"")</f>
        <v/>
      </c>
      <c r="CJ122" s="1" t="str">
        <f>IFERROR(SEARCH(";",Table4[[#This Row],[reference/s]],Table4[[#This Row],[Column9]]+1),"")</f>
        <v/>
      </c>
      <c r="CK122" s="1" t="str">
        <f>IFERROR(SEARCH(";",Table4[[#This Row],[reference/s]],Table4[[#This Row],[Column10]]+1),"")</f>
        <v/>
      </c>
      <c r="CL122" s="1" t="str">
        <f>IFERROR(SEARCH(";",Table4[[#This Row],[reference/s]],Table4[[#This Row],[Column11]]+1),"")</f>
        <v/>
      </c>
      <c r="CM122" s="1" t="str">
        <f>IFERROR(MID(Table4[[#This Row],[reference/s]],Table4[[#This Row],[Column3]]+2,Table4[[#This Row],[Column4]]-Table4[[#This Row],[Column3]]-2),"")</f>
        <v/>
      </c>
      <c r="CN122" s="1" t="str">
        <f>IFERROR(MID(Table4[[#This Row],[reference/s]],Table4[[#This Row],[Column4]]+2,Table4[[#This Row],[Column5]]-Table4[[#This Row],[Column4]]-2),"")</f>
        <v/>
      </c>
      <c r="CO122" s="1" t="str">
        <f>IFERROR(MID(Table4[[#This Row],[reference/s]],Table4[[#This Row],[Column5]]+2,Table4[[#This Row],[Column6]]-Table4[[#This Row],[Column5]]-2),"")</f>
        <v/>
      </c>
    </row>
    <row r="123" spans="1:93">
      <c r="B123" t="s">
        <v>1593</v>
      </c>
      <c r="C123" t="s">
        <v>642</v>
      </c>
      <c r="D123" t="s">
        <v>730</v>
      </c>
      <c r="E123" t="s">
        <v>729</v>
      </c>
      <c r="F123" s="4">
        <v>32866</v>
      </c>
      <c r="G123" s="4">
        <v>32866</v>
      </c>
      <c r="H123" t="s">
        <v>660</v>
      </c>
      <c r="I123" s="74">
        <v>1989</v>
      </c>
      <c r="K123" t="s">
        <v>548</v>
      </c>
      <c r="L123" t="s">
        <v>50</v>
      </c>
      <c r="M123" t="s">
        <v>50</v>
      </c>
      <c r="N123" t="s">
        <v>739</v>
      </c>
      <c r="O123" s="11" t="s">
        <v>1134</v>
      </c>
      <c r="P123">
        <v>0</v>
      </c>
      <c r="Q123">
        <v>0</v>
      </c>
      <c r="R123">
        <v>0</v>
      </c>
      <c r="S123">
        <v>2</v>
      </c>
      <c r="T123">
        <v>2</v>
      </c>
      <c r="U123">
        <f>Table4[[#This Row],[Report]]*$P$322+Table4[[#This Row],[Journals]]*$Q$322+Table4[[#This Row],[Databases]]*$R$322+Table4[[#This Row],[Websites]]*$S$322+Table4[[#This Row],[Newspaper]]*$T$322</f>
        <v>22</v>
      </c>
      <c r="V123">
        <f>SUM(Table4[[#This Row],[Report]:[Websites]])</f>
        <v>2</v>
      </c>
      <c r="W123">
        <f>IF(Table4[[#This Row],[Insured Cost]]="",1,IF(Table4[[#This Row],[Reported cost]]="",2,""))</f>
        <v>1</v>
      </c>
      <c r="AD123">
        <v>2</v>
      </c>
      <c r="AF123" s="2">
        <v>10000000</v>
      </c>
      <c r="AG123" s="78">
        <v>1500</v>
      </c>
      <c r="AS123" s="74"/>
      <c r="AT123" s="74"/>
      <c r="BF123">
        <v>1000</v>
      </c>
      <c r="BG123">
        <v>500</v>
      </c>
      <c r="BZ123" t="str">
        <f>IFERROR(LEFT(Table4[[#This Row],[reference/s]],SEARCH(";",Table4[[#This Row],[reference/s]])-1),"")</f>
        <v>PDF - newspaper</v>
      </c>
      <c r="CA123" t="str">
        <f>IFERROR(MID(Table4[[#This Row],[reference/s]],SEARCH(";",Table4[[#This Row],[reference/s]])+2,SEARCH(";",Table4[[#This Row],[reference/s]],SEARCH(";",Table4[[#This Row],[reference/s]])+1)-SEARCH(";",Table4[[#This Row],[reference/s]])-2),"")</f>
        <v>http://en.wikipedia.org/wiki/List_of_Southern_Hemisphere_tornadoes_and_tornado_outbreaks#cite_note-424</v>
      </c>
      <c r="CB123">
        <f>IFERROR(SEARCH(";",Table4[[#This Row],[reference/s]]),"")</f>
        <v>16</v>
      </c>
      <c r="CC123" s="1">
        <f>IFERROR(SEARCH(";",Table4[[#This Row],[reference/s]],Table4[[#This Row],[Column2]]+1),"")</f>
        <v>120</v>
      </c>
      <c r="CD123" s="1" t="str">
        <f>IFERROR(SEARCH(";",Table4[[#This Row],[reference/s]],Table4[[#This Row],[Column3]]+1),"")</f>
        <v/>
      </c>
      <c r="CE123" s="1" t="str">
        <f>IFERROR(SEARCH(";",Table4[[#This Row],[reference/s]],Table4[[#This Row],[Column4]]+1),"")</f>
        <v/>
      </c>
      <c r="CF123" s="1" t="str">
        <f>IFERROR(SEARCH(";",Table4[[#This Row],[reference/s]],Table4[[#This Row],[Column5]]+1),"")</f>
        <v/>
      </c>
      <c r="CG123" s="1" t="str">
        <f>IFERROR(SEARCH(";",Table4[[#This Row],[reference/s]],Table4[[#This Row],[Column6]]+1),"")</f>
        <v/>
      </c>
      <c r="CH123" s="1" t="str">
        <f>IFERROR(SEARCH(";",Table4[[#This Row],[reference/s]],Table4[[#This Row],[Column7]]+1),"")</f>
        <v/>
      </c>
      <c r="CI123" s="1" t="str">
        <f>IFERROR(SEARCH(";",Table4[[#This Row],[reference/s]],Table4[[#This Row],[Column8]]+1),"")</f>
        <v/>
      </c>
      <c r="CJ123" s="1" t="str">
        <f>IFERROR(SEARCH(";",Table4[[#This Row],[reference/s]],Table4[[#This Row],[Column9]]+1),"")</f>
        <v/>
      </c>
      <c r="CK123" s="1" t="str">
        <f>IFERROR(SEARCH(";",Table4[[#This Row],[reference/s]],Table4[[#This Row],[Column10]]+1),"")</f>
        <v/>
      </c>
      <c r="CL123" s="1" t="str">
        <f>IFERROR(SEARCH(";",Table4[[#This Row],[reference/s]],Table4[[#This Row],[Column11]]+1),"")</f>
        <v/>
      </c>
      <c r="CM123" s="1" t="str">
        <f>IFERROR(MID(Table4[[#This Row],[reference/s]],Table4[[#This Row],[Column3]]+2,Table4[[#This Row],[Column4]]-Table4[[#This Row],[Column3]]-2),"")</f>
        <v/>
      </c>
      <c r="CN123" s="1" t="str">
        <f>IFERROR(MID(Table4[[#This Row],[reference/s]],Table4[[#This Row],[Column4]]+2,Table4[[#This Row],[Column5]]-Table4[[#This Row],[Column4]]-2),"")</f>
        <v/>
      </c>
      <c r="CO123" s="1" t="str">
        <f>IFERROR(MID(Table4[[#This Row],[reference/s]],Table4[[#This Row],[Column5]]+2,Table4[[#This Row],[Column6]]-Table4[[#This Row],[Column5]]-2),"")</f>
        <v/>
      </c>
    </row>
    <row r="124" spans="1:93">
      <c r="B124" t="s">
        <v>1582</v>
      </c>
      <c r="C124" t="s">
        <v>475</v>
      </c>
      <c r="D124" t="s">
        <v>601</v>
      </c>
      <c r="E124" t="s">
        <v>839</v>
      </c>
      <c r="F124" s="4">
        <v>32620</v>
      </c>
      <c r="G124" s="4">
        <v>32621</v>
      </c>
      <c r="H124" t="s">
        <v>662</v>
      </c>
      <c r="I124" s="74">
        <v>1989</v>
      </c>
      <c r="K124" t="s">
        <v>621</v>
      </c>
      <c r="L124" t="s">
        <v>33</v>
      </c>
      <c r="M124" t="s">
        <v>33</v>
      </c>
      <c r="N124" t="s">
        <v>739</v>
      </c>
      <c r="O124" s="35" t="s">
        <v>1225</v>
      </c>
      <c r="P124">
        <v>0</v>
      </c>
      <c r="Q124">
        <v>0</v>
      </c>
      <c r="R124">
        <v>2</v>
      </c>
      <c r="S124">
        <v>1</v>
      </c>
      <c r="T124">
        <v>0</v>
      </c>
      <c r="U124">
        <f>Table4[[#This Row],[Report]]*$P$322+Table4[[#This Row],[Journals]]*$Q$322+Table4[[#This Row],[Databases]]*$R$322+Table4[[#This Row],[Websites]]*$S$322+Table4[[#This Row],[Newspaper]]*$T$322</f>
        <v>50</v>
      </c>
      <c r="V124">
        <f>SUM(Table4[[#This Row],[Report]:[Websites]])</f>
        <v>3</v>
      </c>
      <c r="W124" t="str">
        <f>IF(Table4[[#This Row],[Insured Cost]]="",1,IF(Table4[[#This Row],[Reported cost]]="",2,""))</f>
        <v/>
      </c>
      <c r="AD124">
        <v>4</v>
      </c>
      <c r="AE124" s="2">
        <v>20000000</v>
      </c>
      <c r="AF124" s="2">
        <v>20000000</v>
      </c>
      <c r="AG124" s="78"/>
      <c r="AS124" s="74"/>
      <c r="AT124" s="74"/>
      <c r="BZ124" t="str">
        <f>IFERROR(LEFT(Table4[[#This Row],[reference/s]],SEARCH(";",Table4[[#This Row],[reference/s]])-1),"")</f>
        <v>EM-DAT (2 deaths)</v>
      </c>
      <c r="CA124" t="str">
        <f>IFERROR(MID(Table4[[#This Row],[reference/s]],SEARCH(";",Table4[[#This Row],[reference/s]])+2,SEARCH(";",Table4[[#This Row],[reference/s]],SEARCH(";",Table4[[#This Row],[reference/s]])+1)-SEARCH(";",Table4[[#This Row],[reference/s]])-2),"")</f>
        <v>ICA</v>
      </c>
      <c r="CB124">
        <f>IFERROR(SEARCH(";",Table4[[#This Row],[reference/s]]),"")</f>
        <v>18</v>
      </c>
      <c r="CC124" s="1">
        <f>IFERROR(SEARCH(";",Table4[[#This Row],[reference/s]],Table4[[#This Row],[Column2]]+1),"")</f>
        <v>23</v>
      </c>
      <c r="CD124" s="1">
        <f>IFERROR(SEARCH(";",Table4[[#This Row],[reference/s]],Table4[[#This Row],[Column3]]+1),"")</f>
        <v>84</v>
      </c>
      <c r="CE124" s="1" t="str">
        <f>IFERROR(SEARCH(";",Table4[[#This Row],[reference/s]],Table4[[#This Row],[Column4]]+1),"")</f>
        <v/>
      </c>
      <c r="CF124" s="1" t="str">
        <f>IFERROR(SEARCH(";",Table4[[#This Row],[reference/s]],Table4[[#This Row],[Column5]]+1),"")</f>
        <v/>
      </c>
      <c r="CG124" s="1" t="str">
        <f>IFERROR(SEARCH(";",Table4[[#This Row],[reference/s]],Table4[[#This Row],[Column6]]+1),"")</f>
        <v/>
      </c>
      <c r="CH124" s="1" t="str">
        <f>IFERROR(SEARCH(";",Table4[[#This Row],[reference/s]],Table4[[#This Row],[Column7]]+1),"")</f>
        <v/>
      </c>
      <c r="CI124" s="1" t="str">
        <f>IFERROR(SEARCH(";",Table4[[#This Row],[reference/s]],Table4[[#This Row],[Column8]]+1),"")</f>
        <v/>
      </c>
      <c r="CJ124" s="1" t="str">
        <f>IFERROR(SEARCH(";",Table4[[#This Row],[reference/s]],Table4[[#This Row],[Column9]]+1),"")</f>
        <v/>
      </c>
      <c r="CK124" s="1" t="str">
        <f>IFERROR(SEARCH(";",Table4[[#This Row],[reference/s]],Table4[[#This Row],[Column10]]+1),"")</f>
        <v/>
      </c>
      <c r="CL124" s="1" t="str">
        <f>IFERROR(SEARCH(";",Table4[[#This Row],[reference/s]],Table4[[#This Row],[Column11]]+1),"")</f>
        <v/>
      </c>
      <c r="CM124" s="1" t="str">
        <f>IFERROR(MID(Table4[[#This Row],[reference/s]],Table4[[#This Row],[Column3]]+2,Table4[[#This Row],[Column4]]-Table4[[#This Row],[Column3]]-2),"")</f>
        <v>http://www.bom.gov.au/cyclone/history/wa/orson.shtml#impact</v>
      </c>
      <c r="CN124" s="1" t="str">
        <f>IFERROR(MID(Table4[[#This Row],[reference/s]],Table4[[#This Row],[Column4]]+2,Table4[[#This Row],[Column5]]-Table4[[#This Row],[Column4]]-2),"")</f>
        <v/>
      </c>
      <c r="CO124" s="1" t="str">
        <f>IFERROR(MID(Table4[[#This Row],[reference/s]],Table4[[#This Row],[Column5]]+2,Table4[[#This Row],[Column6]]-Table4[[#This Row],[Column5]]-2),"")</f>
        <v/>
      </c>
    </row>
    <row r="125" spans="1:93">
      <c r="A125">
        <v>58</v>
      </c>
      <c r="B125" t="s">
        <v>1582</v>
      </c>
      <c r="C125" t="s">
        <v>590</v>
      </c>
      <c r="D125" t="s">
        <v>75</v>
      </c>
      <c r="E125" t="s">
        <v>76</v>
      </c>
      <c r="F125" s="4">
        <v>32870</v>
      </c>
      <c r="G125" s="4">
        <v>32871</v>
      </c>
      <c r="H125" t="s">
        <v>660</v>
      </c>
      <c r="I125" s="74">
        <v>1989</v>
      </c>
      <c r="K125" t="s">
        <v>501</v>
      </c>
      <c r="L125" t="s">
        <v>37</v>
      </c>
      <c r="M125" t="s">
        <v>37</v>
      </c>
      <c r="N125" t="s">
        <v>739</v>
      </c>
      <c r="O125" s="11" t="s">
        <v>1131</v>
      </c>
      <c r="P125">
        <v>0</v>
      </c>
      <c r="Q125">
        <v>0</v>
      </c>
      <c r="R125">
        <v>3</v>
      </c>
      <c r="S125">
        <v>1</v>
      </c>
      <c r="T125">
        <v>0</v>
      </c>
      <c r="U125">
        <f>Table4[[#This Row],[Report]]*$P$322+Table4[[#This Row],[Journals]]*$Q$322+Table4[[#This Row],[Databases]]*$R$322+Table4[[#This Row],[Websites]]*$S$322+Table4[[#This Row],[Newspaper]]*$T$322</f>
        <v>70</v>
      </c>
      <c r="V125">
        <f>SUM(Table4[[#This Row],[Report]:[Websites]])</f>
        <v>4</v>
      </c>
      <c r="W125" t="str">
        <f>IF(Table4[[#This Row],[Insured Cost]]="",1,IF(Table4[[#This Row],[Reported cost]]="",2,""))</f>
        <v/>
      </c>
      <c r="Y125">
        <v>300000</v>
      </c>
      <c r="Z125">
        <v>1000</v>
      </c>
      <c r="AA125">
        <v>160</v>
      </c>
      <c r="AD125">
        <v>13</v>
      </c>
      <c r="AE125" s="2">
        <v>862000000</v>
      </c>
      <c r="AF125" s="2">
        <v>1124000000</v>
      </c>
      <c r="AG125" s="78"/>
      <c r="AS125" s="74"/>
      <c r="AT125" s="74"/>
      <c r="BD125">
        <v>40000</v>
      </c>
      <c r="BF125">
        <v>10000</v>
      </c>
      <c r="BG125">
        <v>300</v>
      </c>
      <c r="BY125" t="s">
        <v>77</v>
      </c>
      <c r="BZ125" t="str">
        <f>IFERROR(LEFT(Table4[[#This Row],[reference/s]],SEARCH(";",Table4[[#This Row],[reference/s]])-1),"")</f>
        <v>EM-Track</v>
      </c>
      <c r="CA125" t="str">
        <f>IFERROR(MID(Table4[[#This Row],[reference/s]],SEARCH(";",Table4[[#This Row],[reference/s]])+2,SEARCH(";",Table4[[#This Row],[reference/s]],SEARCH(";",Table4[[#This Row],[reference/s]])+1)-SEARCH(";",Table4[[#This Row],[reference/s]])-2),"")</f>
        <v>EM-DAT</v>
      </c>
      <c r="CB125">
        <f>IFERROR(SEARCH(";",Table4[[#This Row],[reference/s]]),"")</f>
        <v>9</v>
      </c>
      <c r="CC125" s="1">
        <f>IFERROR(SEARCH(";",Table4[[#This Row],[reference/s]],Table4[[#This Row],[Column2]]+1),"")</f>
        <v>17</v>
      </c>
      <c r="CD125" s="1">
        <f>IFERROR(SEARCH(";",Table4[[#This Row],[reference/s]],Table4[[#This Row],[Column3]]+1),"")</f>
        <v>22</v>
      </c>
      <c r="CE125" s="1" t="str">
        <f>IFERROR(SEARCH(";",Table4[[#This Row],[reference/s]],Table4[[#This Row],[Column4]]+1),"")</f>
        <v/>
      </c>
      <c r="CF125" s="1" t="str">
        <f>IFERROR(SEARCH(";",Table4[[#This Row],[reference/s]],Table4[[#This Row],[Column5]]+1),"")</f>
        <v/>
      </c>
      <c r="CG125" s="1" t="str">
        <f>IFERROR(SEARCH(";",Table4[[#This Row],[reference/s]],Table4[[#This Row],[Column6]]+1),"")</f>
        <v/>
      </c>
      <c r="CH125" s="1" t="str">
        <f>IFERROR(SEARCH(";",Table4[[#This Row],[reference/s]],Table4[[#This Row],[Column7]]+1),"")</f>
        <v/>
      </c>
      <c r="CI125" s="1" t="str">
        <f>IFERROR(SEARCH(";",Table4[[#This Row],[reference/s]],Table4[[#This Row],[Column8]]+1),"")</f>
        <v/>
      </c>
      <c r="CJ125" s="1" t="str">
        <f>IFERROR(SEARCH(";",Table4[[#This Row],[reference/s]],Table4[[#This Row],[Column9]]+1),"")</f>
        <v/>
      </c>
      <c r="CK125" s="1" t="str">
        <f>IFERROR(SEARCH(";",Table4[[#This Row],[reference/s]],Table4[[#This Row],[Column10]]+1),"")</f>
        <v/>
      </c>
      <c r="CL125" s="1" t="str">
        <f>IFERROR(SEARCH(";",Table4[[#This Row],[reference/s]],Table4[[#This Row],[Column11]]+1),"")</f>
        <v/>
      </c>
      <c r="CM125" s="1" t="str">
        <f>IFERROR(MID(Table4[[#This Row],[reference/s]],Table4[[#This Row],[Column3]]+2,Table4[[#This Row],[Column4]]-Table4[[#This Row],[Column3]]-2),"")</f>
        <v>ICA</v>
      </c>
      <c r="CN125" s="1" t="str">
        <f>IFERROR(MID(Table4[[#This Row],[reference/s]],Table4[[#This Row],[Column4]]+2,Table4[[#This Row],[Column5]]-Table4[[#This Row],[Column4]]-2),"")</f>
        <v/>
      </c>
      <c r="CO125" s="1" t="str">
        <f>IFERROR(MID(Table4[[#This Row],[reference/s]],Table4[[#This Row],[Column5]]+2,Table4[[#This Row],[Column6]]-Table4[[#This Row],[Column5]]-2),"")</f>
        <v/>
      </c>
    </row>
    <row r="126" spans="1:93">
      <c r="A126">
        <v>133</v>
      </c>
      <c r="B126" t="s">
        <v>1593</v>
      </c>
      <c r="C126" t="s">
        <v>606</v>
      </c>
      <c r="D126" t="s">
        <v>118</v>
      </c>
      <c r="E126" t="s">
        <v>1227</v>
      </c>
      <c r="F126" s="4">
        <v>32623</v>
      </c>
      <c r="G126" s="4">
        <v>32628</v>
      </c>
      <c r="H126" t="s">
        <v>662</v>
      </c>
      <c r="I126" s="74">
        <v>1989</v>
      </c>
      <c r="K126" t="s">
        <v>499</v>
      </c>
      <c r="L126" t="s">
        <v>50</v>
      </c>
      <c r="M126" t="s">
        <v>50</v>
      </c>
      <c r="N126" t="s">
        <v>739</v>
      </c>
      <c r="O126" s="35" t="s">
        <v>1226</v>
      </c>
      <c r="P126">
        <v>1</v>
      </c>
      <c r="Q126">
        <v>0</v>
      </c>
      <c r="R126">
        <v>1</v>
      </c>
      <c r="S126">
        <v>2</v>
      </c>
      <c r="T126">
        <v>0</v>
      </c>
      <c r="U126">
        <f>Table4[[#This Row],[Report]]*$P$322+Table4[[#This Row],[Journals]]*$Q$322+Table4[[#This Row],[Databases]]*$R$322+Table4[[#This Row],[Websites]]*$S$322+Table4[[#This Row],[Newspaper]]*$T$322</f>
        <v>80</v>
      </c>
      <c r="V126">
        <f>SUM(Table4[[#This Row],[Report]:[Websites]])</f>
        <v>4</v>
      </c>
      <c r="W126">
        <f>IF(Table4[[#This Row],[Insured Cost]]="",1,IF(Table4[[#This Row],[Reported cost]]="",2,""))</f>
        <v>1</v>
      </c>
      <c r="Y126">
        <v>5000</v>
      </c>
      <c r="Z126">
        <v>400</v>
      </c>
      <c r="AA126">
        <v>40</v>
      </c>
      <c r="AD126">
        <v>10</v>
      </c>
      <c r="AF126" s="2">
        <v>2500000</v>
      </c>
      <c r="AG126" s="78"/>
      <c r="AS126" s="74"/>
      <c r="AT126" s="74"/>
      <c r="BY126" t="s">
        <v>119</v>
      </c>
      <c r="BZ126" t="str">
        <f>IFERROR(LEFT(Table4[[#This Row],[reference/s]],SEARCH(";",Table4[[#This Row],[reference/s]])-1),"")</f>
        <v>EM-DAT  (9 deaths)</v>
      </c>
      <c r="CA126" t="str">
        <f>IFERROR(MID(Table4[[#This Row],[reference/s]],SEARCH(";",Table4[[#This Row],[reference/s]])+2,SEARCH(";",Table4[[#This Row],[reference/s]],SEARCH(";",Table4[[#This Row],[reference/s]])+1)-SEARCH(";",Table4[[#This Row],[reference/s]])-2),"")</f>
        <v>QLD flood history</v>
      </c>
      <c r="CB126">
        <f>IFERROR(SEARCH(";",Table4[[#This Row],[reference/s]]),"")</f>
        <v>19</v>
      </c>
      <c r="CC126" s="1">
        <f>IFERROR(SEARCH(";",Table4[[#This Row],[reference/s]],Table4[[#This Row],[Column2]]+1),"")</f>
        <v>38</v>
      </c>
      <c r="CD126" s="1">
        <f>IFERROR(SEARCH(";",Table4[[#This Row],[reference/s]],Table4[[#This Row],[Column3]]+1),"")</f>
        <v>104</v>
      </c>
      <c r="CE126" s="1" t="str">
        <f>IFERROR(SEARCH(";",Table4[[#This Row],[reference/s]],Table4[[#This Row],[Column4]]+1),"")</f>
        <v/>
      </c>
      <c r="CF126" s="1" t="str">
        <f>IFERROR(SEARCH(";",Table4[[#This Row],[reference/s]],Table4[[#This Row],[Column5]]+1),"")</f>
        <v/>
      </c>
      <c r="CG126" s="1" t="str">
        <f>IFERROR(SEARCH(";",Table4[[#This Row],[reference/s]],Table4[[#This Row],[Column6]]+1),"")</f>
        <v/>
      </c>
      <c r="CH126" s="1" t="str">
        <f>IFERROR(SEARCH(";",Table4[[#This Row],[reference/s]],Table4[[#This Row],[Column7]]+1),"")</f>
        <v/>
      </c>
      <c r="CI126" s="1" t="str">
        <f>IFERROR(SEARCH(";",Table4[[#This Row],[reference/s]],Table4[[#This Row],[Column8]]+1),"")</f>
        <v/>
      </c>
      <c r="CJ126" s="1" t="str">
        <f>IFERROR(SEARCH(";",Table4[[#This Row],[reference/s]],Table4[[#This Row],[Column9]]+1),"")</f>
        <v/>
      </c>
      <c r="CK126" s="1" t="str">
        <f>IFERROR(SEARCH(";",Table4[[#This Row],[reference/s]],Table4[[#This Row],[Column10]]+1),"")</f>
        <v/>
      </c>
      <c r="CL126" s="1" t="str">
        <f>IFERROR(SEARCH(";",Table4[[#This Row],[reference/s]],Table4[[#This Row],[Column11]]+1),"")</f>
        <v/>
      </c>
      <c r="CM126" s="1" t="str">
        <f>IFERROR(MID(Table4[[#This Row],[reference/s]],Table4[[#This Row],[Column3]]+2,Table4[[#This Row],[Column4]]-Table4[[#This Row],[Column3]]-2),"")</f>
        <v>http://www.emergency.nsw.gov.au/content.php/625.html (10 deaths)</v>
      </c>
      <c r="CN126" s="1" t="str">
        <f>IFERROR(MID(Table4[[#This Row],[reference/s]],Table4[[#This Row],[Column4]]+2,Table4[[#This Row],[Column5]]-Table4[[#This Row],[Column4]]-2),"")</f>
        <v/>
      </c>
      <c r="CO126" s="1" t="str">
        <f>IFERROR(MID(Table4[[#This Row],[reference/s]],Table4[[#This Row],[Column5]]+2,Table4[[#This Row],[Column6]]-Table4[[#This Row],[Column5]]-2),"")</f>
        <v/>
      </c>
    </row>
    <row r="127" spans="1:93">
      <c r="A127">
        <v>552</v>
      </c>
      <c r="B127" t="s">
        <v>1582</v>
      </c>
      <c r="C127" t="s">
        <v>475</v>
      </c>
      <c r="D127" t="s">
        <v>413</v>
      </c>
      <c r="E127" t="s">
        <v>414</v>
      </c>
      <c r="F127" s="4">
        <v>32602</v>
      </c>
      <c r="G127" s="7">
        <v>32618</v>
      </c>
      <c r="H127" t="s">
        <v>662</v>
      </c>
      <c r="I127" s="74">
        <v>1989</v>
      </c>
      <c r="K127" t="s">
        <v>620</v>
      </c>
      <c r="L127" t="s">
        <v>91</v>
      </c>
      <c r="M127" t="s">
        <v>37</v>
      </c>
      <c r="N127" t="s">
        <v>50</v>
      </c>
      <c r="O127" s="11" t="s">
        <v>1224</v>
      </c>
      <c r="P127">
        <v>1</v>
      </c>
      <c r="Q127">
        <v>0</v>
      </c>
      <c r="R127">
        <v>3</v>
      </c>
      <c r="S127">
        <v>0</v>
      </c>
      <c r="T127">
        <v>0</v>
      </c>
      <c r="U127">
        <f>Table4[[#This Row],[Report]]*$P$322+Table4[[#This Row],[Journals]]*$Q$322+Table4[[#This Row],[Databases]]*$R$322+Table4[[#This Row],[Websites]]*$S$322+Table4[[#This Row],[Newspaper]]*$T$322</f>
        <v>100</v>
      </c>
      <c r="V127">
        <f>SUM(Table4[[#This Row],[Report]:[Websites]])</f>
        <v>4</v>
      </c>
      <c r="W127" t="str">
        <f>IF(Table4[[#This Row],[Insured Cost]]="",1,IF(Table4[[#This Row],[Reported cost]]="",2,""))</f>
        <v/>
      </c>
      <c r="X127">
        <v>2300</v>
      </c>
      <c r="Y127">
        <v>50</v>
      </c>
      <c r="AA127">
        <v>20</v>
      </c>
      <c r="AD127">
        <v>1</v>
      </c>
      <c r="AE127" s="2">
        <v>26000000</v>
      </c>
      <c r="AF127" s="2">
        <v>90000000</v>
      </c>
      <c r="AG127" s="78"/>
      <c r="AS127" s="74"/>
      <c r="AT127" s="74"/>
      <c r="BD127">
        <v>250</v>
      </c>
      <c r="BE127">
        <v>60</v>
      </c>
      <c r="BT127">
        <v>1</v>
      </c>
      <c r="BX127">
        <v>1</v>
      </c>
      <c r="BY127" t="s">
        <v>415</v>
      </c>
      <c r="BZ127" t="str">
        <f>IFERROR(LEFT(Table4[[#This Row],[reference/s]],SEARCH(";",Table4[[#This Row],[reference/s]])-1),"")</f>
        <v>EM-Track(1 death)</v>
      </c>
      <c r="CA127" t="str">
        <f>IFERROR(MID(Table4[[#This Row],[reference/s]],SEARCH(";",Table4[[#This Row],[reference/s]])+2,SEARCH(";",Table4[[#This Row],[reference/s]],SEARCH(";",Table4[[#This Row],[reference/s]])+1)-SEARCH(";",Table4[[#This Row],[reference/s]])-2),"")</f>
        <v>EM-DAT(2 deaths)</v>
      </c>
      <c r="CB127">
        <f>IFERROR(SEARCH(";",Table4[[#This Row],[reference/s]]),"")</f>
        <v>18</v>
      </c>
      <c r="CC127" s="1">
        <f>IFERROR(SEARCH(";",Table4[[#This Row],[reference/s]],Table4[[#This Row],[Column2]]+1),"")</f>
        <v>36</v>
      </c>
      <c r="CD127" s="1">
        <f>IFERROR(SEARCH(";",Table4[[#This Row],[reference/s]],Table4[[#This Row],[Column3]]+1),"")</f>
        <v>41</v>
      </c>
      <c r="CE127" s="1">
        <f>IFERROR(SEARCH(";",Table4[[#This Row],[reference/s]],Table4[[#This Row],[Column4]]+1),"")</f>
        <v>63</v>
      </c>
      <c r="CF127" s="1" t="str">
        <f>IFERROR(SEARCH(";",Table4[[#This Row],[reference/s]],Table4[[#This Row],[Column5]]+1),"")</f>
        <v/>
      </c>
      <c r="CG127" s="1" t="str">
        <f>IFERROR(SEARCH(";",Table4[[#This Row],[reference/s]],Table4[[#This Row],[Column6]]+1),"")</f>
        <v/>
      </c>
      <c r="CH127" s="1" t="str">
        <f>IFERROR(SEARCH(";",Table4[[#This Row],[reference/s]],Table4[[#This Row],[Column7]]+1),"")</f>
        <v/>
      </c>
      <c r="CI127" s="1" t="str">
        <f>IFERROR(SEARCH(";",Table4[[#This Row],[reference/s]],Table4[[#This Row],[Column8]]+1),"")</f>
        <v/>
      </c>
      <c r="CJ127" s="1" t="str">
        <f>IFERROR(SEARCH(";",Table4[[#This Row],[reference/s]],Table4[[#This Row],[Column9]]+1),"")</f>
        <v/>
      </c>
      <c r="CK127" s="1" t="str">
        <f>IFERROR(SEARCH(";",Table4[[#This Row],[reference/s]],Table4[[#This Row],[Column10]]+1),"")</f>
        <v/>
      </c>
      <c r="CL127" s="1" t="str">
        <f>IFERROR(SEARCH(";",Table4[[#This Row],[reference/s]],Table4[[#This Row],[Column11]]+1),"")</f>
        <v/>
      </c>
      <c r="CM127" s="1" t="str">
        <f>IFERROR(MID(Table4[[#This Row],[reference/s]],Table4[[#This Row],[Column3]]+2,Table4[[#This Row],[Column4]]-Table4[[#This Row],[Column3]]-2),"")</f>
        <v>ICA</v>
      </c>
      <c r="CN127" s="1" t="str">
        <f>IFERROR(MID(Table4[[#This Row],[reference/s]],Table4[[#This Row],[Column4]]+2,Table4[[#This Row],[Column5]]-Table4[[#This Row],[Column4]]-2),"")</f>
        <v>BoM report (1 death)</v>
      </c>
      <c r="CO127" s="1" t="str">
        <f>IFERROR(MID(Table4[[#This Row],[reference/s]],Table4[[#This Row],[Column5]]+2,Table4[[#This Row],[Column6]]-Table4[[#This Row],[Column5]]-2),"")</f>
        <v/>
      </c>
    </row>
    <row r="128" spans="1:93">
      <c r="A128">
        <v>69</v>
      </c>
      <c r="B128" t="s">
        <v>1582</v>
      </c>
      <c r="C128" t="s">
        <v>642</v>
      </c>
      <c r="D128" t="s">
        <v>85</v>
      </c>
      <c r="E128" t="s">
        <v>86</v>
      </c>
      <c r="F128" s="4">
        <v>32828</v>
      </c>
      <c r="G128" s="7">
        <v>32828</v>
      </c>
      <c r="H128" t="s">
        <v>659</v>
      </c>
      <c r="I128" s="74">
        <v>1989</v>
      </c>
      <c r="K128" t="s">
        <v>500</v>
      </c>
      <c r="L128" t="s">
        <v>30</v>
      </c>
      <c r="M128" t="s">
        <v>30</v>
      </c>
      <c r="N128" t="s">
        <v>739</v>
      </c>
      <c r="O128" s="11" t="s">
        <v>1133</v>
      </c>
      <c r="P128">
        <v>2</v>
      </c>
      <c r="Q128">
        <v>0</v>
      </c>
      <c r="R128">
        <v>1</v>
      </c>
      <c r="S128">
        <v>0</v>
      </c>
      <c r="T128">
        <v>1</v>
      </c>
      <c r="U128">
        <f>Table4[[#This Row],[Report]]*$P$322+Table4[[#This Row],[Journals]]*$Q$322+Table4[[#This Row],[Databases]]*$R$322+Table4[[#This Row],[Websites]]*$S$322+Table4[[#This Row],[Newspaper]]*$T$322</f>
        <v>101</v>
      </c>
      <c r="V128">
        <f>SUM(Table4[[#This Row],[Report]:[Websites]])</f>
        <v>3</v>
      </c>
      <c r="W128" t="str">
        <f>IF(Table4[[#This Row],[Insured Cost]]="",1,IF(Table4[[#This Row],[Reported cost]]="",2,""))</f>
        <v/>
      </c>
      <c r="AE128" s="2">
        <v>20000000</v>
      </c>
      <c r="AF128" s="2">
        <v>24000000</v>
      </c>
      <c r="AG128" s="78"/>
      <c r="AS128" s="74"/>
      <c r="AT128" s="74"/>
      <c r="BY128" t="s">
        <v>87</v>
      </c>
      <c r="BZ128" t="str">
        <f>IFERROR(LEFT(Table4[[#This Row],[reference/s]],SEARCH(";",Table4[[#This Row],[reference/s]])-1),"")</f>
        <v>EM-TRACK</v>
      </c>
      <c r="CA128" t="str">
        <f>IFERROR(MID(Table4[[#This Row],[reference/s]],SEARCH(";",Table4[[#This Row],[reference/s]])+2,SEARCH(";",Table4[[#This Row],[reference/s]],SEARCH(";",Table4[[#This Row],[reference/s]])+1)-SEARCH(";",Table4[[#This Row],[reference/s]])-2),"")</f>
        <v>SES report</v>
      </c>
      <c r="CB128">
        <f>IFERROR(SEARCH(";",Table4[[#This Row],[reference/s]]),"")</f>
        <v>9</v>
      </c>
      <c r="CC128" s="1">
        <f>IFERROR(SEARCH(";",Table4[[#This Row],[reference/s]],Table4[[#This Row],[Column2]]+1),"")</f>
        <v>21</v>
      </c>
      <c r="CD128" s="1" t="str">
        <f>IFERROR(SEARCH(";",Table4[[#This Row],[reference/s]],Table4[[#This Row],[Column3]]+1),"")</f>
        <v/>
      </c>
      <c r="CE128" s="1" t="str">
        <f>IFERROR(SEARCH(";",Table4[[#This Row],[reference/s]],Table4[[#This Row],[Column4]]+1),"")</f>
        <v/>
      </c>
      <c r="CF128" s="1" t="str">
        <f>IFERROR(SEARCH(";",Table4[[#This Row],[reference/s]],Table4[[#This Row],[Column5]]+1),"")</f>
        <v/>
      </c>
      <c r="CG128" s="1" t="str">
        <f>IFERROR(SEARCH(";",Table4[[#This Row],[reference/s]],Table4[[#This Row],[Column6]]+1),"")</f>
        <v/>
      </c>
      <c r="CH128" s="1" t="str">
        <f>IFERROR(SEARCH(";",Table4[[#This Row],[reference/s]],Table4[[#This Row],[Column7]]+1),"")</f>
        <v/>
      </c>
      <c r="CI128" s="1" t="str">
        <f>IFERROR(SEARCH(";",Table4[[#This Row],[reference/s]],Table4[[#This Row],[Column8]]+1),"")</f>
        <v/>
      </c>
      <c r="CJ128" s="1" t="str">
        <f>IFERROR(SEARCH(";",Table4[[#This Row],[reference/s]],Table4[[#This Row],[Column9]]+1),"")</f>
        <v/>
      </c>
      <c r="CK128" s="1" t="str">
        <f>IFERROR(SEARCH(";",Table4[[#This Row],[reference/s]],Table4[[#This Row],[Column10]]+1),"")</f>
        <v/>
      </c>
      <c r="CL128" s="1" t="str">
        <f>IFERROR(SEARCH(";",Table4[[#This Row],[reference/s]],Table4[[#This Row],[Column11]]+1),"")</f>
        <v/>
      </c>
      <c r="CM128" s="1" t="str">
        <f>IFERROR(MID(Table4[[#This Row],[reference/s]],Table4[[#This Row],[Column3]]+2,Table4[[#This Row],[Column4]]-Table4[[#This Row],[Column3]]-2),"")</f>
        <v/>
      </c>
      <c r="CN128" s="1" t="str">
        <f>IFERROR(MID(Table4[[#This Row],[reference/s]],Table4[[#This Row],[Column4]]+2,Table4[[#This Row],[Column5]]-Table4[[#This Row],[Column4]]-2),"")</f>
        <v/>
      </c>
      <c r="CO128" s="1" t="str">
        <f>IFERROR(MID(Table4[[#This Row],[reference/s]],Table4[[#This Row],[Column5]]+2,Table4[[#This Row],[Column6]]-Table4[[#This Row],[Column5]]-2),"")</f>
        <v/>
      </c>
    </row>
    <row r="129" spans="1:93">
      <c r="B129" t="s">
        <v>1590</v>
      </c>
      <c r="C129" t="s">
        <v>810</v>
      </c>
      <c r="D129" s="6"/>
      <c r="F129" s="4"/>
      <c r="G129" s="4">
        <v>32874</v>
      </c>
      <c r="H129" t="s">
        <v>657</v>
      </c>
      <c r="I129" s="74">
        <v>1990</v>
      </c>
      <c r="K129" t="s">
        <v>787</v>
      </c>
      <c r="L129" t="s">
        <v>791</v>
      </c>
      <c r="M129" t="s">
        <v>51</v>
      </c>
      <c r="N129" t="s">
        <v>30</v>
      </c>
      <c r="O129" s="35" t="s">
        <v>704</v>
      </c>
      <c r="U129">
        <f>Table4[[#This Row],[Report]]*$P$322+Table4[[#This Row],[Journals]]*$Q$322+Table4[[#This Row],[Databases]]*$R$322+Table4[[#This Row],[Websites]]*$S$322+Table4[[#This Row],[Newspaper]]*$T$322</f>
        <v>0</v>
      </c>
      <c r="V129">
        <f>SUM(Table4[[#This Row],[Report]:[Websites]])</f>
        <v>0</v>
      </c>
      <c r="W129">
        <f>IF(Table4[[#This Row],[Insured Cost]]="",1,IF(Table4[[#This Row],[Reported cost]]="",2,""))</f>
        <v>1</v>
      </c>
      <c r="X129">
        <v>150000</v>
      </c>
      <c r="AA129">
        <v>100</v>
      </c>
      <c r="AD129">
        <v>5</v>
      </c>
      <c r="AF129" s="2"/>
      <c r="AG129" s="78"/>
      <c r="AS129" s="74"/>
      <c r="AT129" s="74"/>
      <c r="BZ129" t="str">
        <f>IFERROR(LEFT(Table4[[#This Row],[reference/s]],SEARCH(";",Table4[[#This Row],[reference/s]])-1),"")</f>
        <v>wiki</v>
      </c>
      <c r="CA129" t="str">
        <f>IFERROR(MID(Table4[[#This Row],[reference/s]],SEARCH(";",Table4[[#This Row],[reference/s]])+2,SEARCH(";",Table4[[#This Row],[reference/s]],SEARCH(";",Table4[[#This Row],[reference/s]])+1)-SEARCH(";",Table4[[#This Row],[reference/s]])-2),"")</f>
        <v/>
      </c>
      <c r="CB129">
        <f>IFERROR(SEARCH(";",Table4[[#This Row],[reference/s]]),"")</f>
        <v>5</v>
      </c>
      <c r="CC129" s="1" t="str">
        <f>IFERROR(SEARCH(";",Table4[[#This Row],[reference/s]],Table4[[#This Row],[Column2]]+1),"")</f>
        <v/>
      </c>
      <c r="CD129" s="1" t="str">
        <f>IFERROR(SEARCH(";",Table4[[#This Row],[reference/s]],Table4[[#This Row],[Column3]]+1),"")</f>
        <v/>
      </c>
      <c r="CE129" s="1" t="str">
        <f>IFERROR(SEARCH(";",Table4[[#This Row],[reference/s]],Table4[[#This Row],[Column4]]+1),"")</f>
        <v/>
      </c>
      <c r="CF129" s="1" t="str">
        <f>IFERROR(SEARCH(";",Table4[[#This Row],[reference/s]],Table4[[#This Row],[Column5]]+1),"")</f>
        <v/>
      </c>
      <c r="CG129" s="1" t="str">
        <f>IFERROR(SEARCH(";",Table4[[#This Row],[reference/s]],Table4[[#This Row],[Column6]]+1),"")</f>
        <v/>
      </c>
      <c r="CH129" s="1" t="str">
        <f>IFERROR(SEARCH(";",Table4[[#This Row],[reference/s]],Table4[[#This Row],[Column7]]+1),"")</f>
        <v/>
      </c>
      <c r="CI129" s="1" t="str">
        <f>IFERROR(SEARCH(";",Table4[[#This Row],[reference/s]],Table4[[#This Row],[Column8]]+1),"")</f>
        <v/>
      </c>
      <c r="CJ129" s="1" t="str">
        <f>IFERROR(SEARCH(";",Table4[[#This Row],[reference/s]],Table4[[#This Row],[Column9]]+1),"")</f>
        <v/>
      </c>
      <c r="CK129" s="1" t="str">
        <f>IFERROR(SEARCH(";",Table4[[#This Row],[reference/s]],Table4[[#This Row],[Column10]]+1),"")</f>
        <v/>
      </c>
      <c r="CL129" s="1" t="str">
        <f>IFERROR(SEARCH(";",Table4[[#This Row],[reference/s]],Table4[[#This Row],[Column11]]+1),"")</f>
        <v/>
      </c>
      <c r="CM129" s="1" t="str">
        <f>IFERROR(MID(Table4[[#This Row],[reference/s]],Table4[[#This Row],[Column3]]+2,Table4[[#This Row],[Column4]]-Table4[[#This Row],[Column3]]-2),"")</f>
        <v/>
      </c>
      <c r="CN129" s="1" t="str">
        <f>IFERROR(MID(Table4[[#This Row],[reference/s]],Table4[[#This Row],[Column4]]+2,Table4[[#This Row],[Column5]]-Table4[[#This Row],[Column4]]-2),"")</f>
        <v/>
      </c>
      <c r="CO129" s="1" t="str">
        <f>IFERROR(MID(Table4[[#This Row],[reference/s]],Table4[[#This Row],[Column5]]+2,Table4[[#This Row],[Column6]]-Table4[[#This Row],[Column5]]-2),"")</f>
        <v/>
      </c>
    </row>
    <row r="130" spans="1:93">
      <c r="B130" t="s">
        <v>1590</v>
      </c>
      <c r="C130" t="s">
        <v>810</v>
      </c>
      <c r="D130" s="6"/>
      <c r="F130" s="4">
        <v>33208</v>
      </c>
      <c r="G130" s="4">
        <v>33237</v>
      </c>
      <c r="H130" t="s">
        <v>657</v>
      </c>
      <c r="I130" s="74">
        <v>1990</v>
      </c>
      <c r="K130" t="s">
        <v>515</v>
      </c>
      <c r="L130" t="s">
        <v>30</v>
      </c>
      <c r="M130" t="s">
        <v>30</v>
      </c>
      <c r="O130" s="35" t="s">
        <v>609</v>
      </c>
      <c r="U130">
        <f>Table4[[#This Row],[Report]]*$P$322+Table4[[#This Row],[Journals]]*$Q$322+Table4[[#This Row],[Databases]]*$R$322+Table4[[#This Row],[Websites]]*$S$322+Table4[[#This Row],[Newspaper]]*$T$322</f>
        <v>0</v>
      </c>
      <c r="V130">
        <f>SUM(Table4[[#This Row],[Report]:[Websites]])</f>
        <v>0</v>
      </c>
      <c r="W130">
        <f>IF(Table4[[#This Row],[Insured Cost]]="",1,IF(Table4[[#This Row],[Reported cost]]="",2,""))</f>
        <v>1</v>
      </c>
      <c r="X130">
        <v>500000</v>
      </c>
      <c r="AA130">
        <v>60</v>
      </c>
      <c r="AD130">
        <v>4</v>
      </c>
      <c r="AF130" s="2"/>
      <c r="AG130" s="78"/>
      <c r="AS130" s="74"/>
      <c r="AT130" s="74"/>
      <c r="BZ130" t="str">
        <f>IFERROR(LEFT(Table4[[#This Row],[reference/s]],SEARCH(";",Table4[[#This Row],[reference/s]])-1),"")</f>
        <v/>
      </c>
      <c r="CA130" t="str">
        <f>IFERROR(MID(Table4[[#This Row],[reference/s]],SEARCH(";",Table4[[#This Row],[reference/s]])+2,SEARCH(";",Table4[[#This Row],[reference/s]],SEARCH(";",Table4[[#This Row],[reference/s]])+1)-SEARCH(";",Table4[[#This Row],[reference/s]])-2),"")</f>
        <v/>
      </c>
      <c r="CB130" t="str">
        <f>IFERROR(SEARCH(";",Table4[[#This Row],[reference/s]]),"")</f>
        <v/>
      </c>
      <c r="CC130" s="1" t="str">
        <f>IFERROR(SEARCH(";",Table4[[#This Row],[reference/s]],Table4[[#This Row],[Column2]]+1),"")</f>
        <v/>
      </c>
      <c r="CD130" s="1" t="str">
        <f>IFERROR(SEARCH(";",Table4[[#This Row],[reference/s]],Table4[[#This Row],[Column3]]+1),"")</f>
        <v/>
      </c>
      <c r="CE130" s="1" t="str">
        <f>IFERROR(SEARCH(";",Table4[[#This Row],[reference/s]],Table4[[#This Row],[Column4]]+1),"")</f>
        <v/>
      </c>
      <c r="CF130" s="1" t="str">
        <f>IFERROR(SEARCH(";",Table4[[#This Row],[reference/s]],Table4[[#This Row],[Column5]]+1),"")</f>
        <v/>
      </c>
      <c r="CG130" s="1" t="str">
        <f>IFERROR(SEARCH(";",Table4[[#This Row],[reference/s]],Table4[[#This Row],[Column6]]+1),"")</f>
        <v/>
      </c>
      <c r="CH130" s="1" t="str">
        <f>IFERROR(SEARCH(";",Table4[[#This Row],[reference/s]],Table4[[#This Row],[Column7]]+1),"")</f>
        <v/>
      </c>
      <c r="CI130" s="1" t="str">
        <f>IFERROR(SEARCH(";",Table4[[#This Row],[reference/s]],Table4[[#This Row],[Column8]]+1),"")</f>
        <v/>
      </c>
      <c r="CJ130" s="1" t="str">
        <f>IFERROR(SEARCH(";",Table4[[#This Row],[reference/s]],Table4[[#This Row],[Column9]]+1),"")</f>
        <v/>
      </c>
      <c r="CK130" s="1" t="str">
        <f>IFERROR(SEARCH(";",Table4[[#This Row],[reference/s]],Table4[[#This Row],[Column10]]+1),"")</f>
        <v/>
      </c>
      <c r="CL130" s="1" t="str">
        <f>IFERROR(SEARCH(";",Table4[[#This Row],[reference/s]],Table4[[#This Row],[Column11]]+1),"")</f>
        <v/>
      </c>
      <c r="CM130" s="1" t="str">
        <f>IFERROR(MID(Table4[[#This Row],[reference/s]],Table4[[#This Row],[Column3]]+2,Table4[[#This Row],[Column4]]-Table4[[#This Row],[Column3]]-2),"")</f>
        <v/>
      </c>
      <c r="CN130" s="1" t="str">
        <f>IFERROR(MID(Table4[[#This Row],[reference/s]],Table4[[#This Row],[Column4]]+2,Table4[[#This Row],[Column5]]-Table4[[#This Row],[Column4]]-2),"")</f>
        <v/>
      </c>
      <c r="CO130" s="1" t="str">
        <f>IFERROR(MID(Table4[[#This Row],[reference/s]],Table4[[#This Row],[Column5]]+2,Table4[[#This Row],[Column6]]-Table4[[#This Row],[Column5]]-2),"")</f>
        <v/>
      </c>
    </row>
    <row r="131" spans="1:93">
      <c r="B131" t="s">
        <v>1582</v>
      </c>
      <c r="C131" t="s">
        <v>642</v>
      </c>
      <c r="F131" s="4">
        <v>32911</v>
      </c>
      <c r="G131" s="7">
        <v>32911</v>
      </c>
      <c r="H131" t="s">
        <v>661</v>
      </c>
      <c r="I131" s="74">
        <v>1990</v>
      </c>
      <c r="K131" t="s">
        <v>534</v>
      </c>
      <c r="L131" t="s">
        <v>37</v>
      </c>
      <c r="M131" t="s">
        <v>37</v>
      </c>
      <c r="N131" t="s">
        <v>739</v>
      </c>
      <c r="O131" s="11" t="s">
        <v>584</v>
      </c>
      <c r="P131">
        <v>0</v>
      </c>
      <c r="Q131">
        <v>0</v>
      </c>
      <c r="R131">
        <v>1</v>
      </c>
      <c r="S131">
        <v>1</v>
      </c>
      <c r="T131">
        <v>0</v>
      </c>
      <c r="U131">
        <f>Table4[[#This Row],[Report]]*$P$322+Table4[[#This Row],[Journals]]*$Q$322+Table4[[#This Row],[Databases]]*$R$322+Table4[[#This Row],[Websites]]*$S$322+Table4[[#This Row],[Newspaper]]*$T$322</f>
        <v>30</v>
      </c>
      <c r="V131">
        <f>SUM(Table4[[#This Row],[Report]:[Websites]])</f>
        <v>2</v>
      </c>
      <c r="W131" t="str">
        <f>IF(Table4[[#This Row],[Insured Cost]]="",1,IF(Table4[[#This Row],[Reported cost]]="",2,""))</f>
        <v/>
      </c>
      <c r="Y131">
        <v>3000</v>
      </c>
      <c r="Z131">
        <v>10</v>
      </c>
      <c r="AA131">
        <v>2</v>
      </c>
      <c r="AE131" s="2">
        <v>9000000</v>
      </c>
      <c r="AF131" s="2">
        <v>12000000</v>
      </c>
      <c r="AG131" s="78"/>
      <c r="AS131" s="74"/>
      <c r="AT131" s="74"/>
      <c r="BZ131" t="str">
        <f>IFERROR(LEFT(Table4[[#This Row],[reference/s]],SEARCH(";",Table4[[#This Row],[reference/s]])-1),"")</f>
        <v>ICA</v>
      </c>
      <c r="CA131" t="str">
        <f>IFERROR(MID(Table4[[#This Row],[reference/s]],SEARCH(";",Table4[[#This Row],[reference/s]])+2,SEARCH(";",Table4[[#This Row],[reference/s]],SEARCH(";",Table4[[#This Row],[reference/s]])+1)-SEARCH(";",Table4[[#This Row],[reference/s]])-2),"")</f>
        <v/>
      </c>
      <c r="CB131">
        <f>IFERROR(SEARCH(";",Table4[[#This Row],[reference/s]]),"")</f>
        <v>4</v>
      </c>
      <c r="CC131" s="1" t="str">
        <f>IFERROR(SEARCH(";",Table4[[#This Row],[reference/s]],Table4[[#This Row],[Column2]]+1),"")</f>
        <v/>
      </c>
      <c r="CD131" s="1" t="str">
        <f>IFERROR(SEARCH(";",Table4[[#This Row],[reference/s]],Table4[[#This Row],[Column3]]+1),"")</f>
        <v/>
      </c>
      <c r="CE131" s="1" t="str">
        <f>IFERROR(SEARCH(";",Table4[[#This Row],[reference/s]],Table4[[#This Row],[Column4]]+1),"")</f>
        <v/>
      </c>
      <c r="CF131" s="1" t="str">
        <f>IFERROR(SEARCH(";",Table4[[#This Row],[reference/s]],Table4[[#This Row],[Column5]]+1),"")</f>
        <v/>
      </c>
      <c r="CG131" s="1" t="str">
        <f>IFERROR(SEARCH(";",Table4[[#This Row],[reference/s]],Table4[[#This Row],[Column6]]+1),"")</f>
        <v/>
      </c>
      <c r="CH131" s="1" t="str">
        <f>IFERROR(SEARCH(";",Table4[[#This Row],[reference/s]],Table4[[#This Row],[Column7]]+1),"")</f>
        <v/>
      </c>
      <c r="CI131" s="1" t="str">
        <f>IFERROR(SEARCH(";",Table4[[#This Row],[reference/s]],Table4[[#This Row],[Column8]]+1),"")</f>
        <v/>
      </c>
      <c r="CJ131" s="1" t="str">
        <f>IFERROR(SEARCH(";",Table4[[#This Row],[reference/s]],Table4[[#This Row],[Column9]]+1),"")</f>
        <v/>
      </c>
      <c r="CK131" s="1" t="str">
        <f>IFERROR(SEARCH(";",Table4[[#This Row],[reference/s]],Table4[[#This Row],[Column10]]+1),"")</f>
        <v/>
      </c>
      <c r="CL131" s="1" t="str">
        <f>IFERROR(SEARCH(";",Table4[[#This Row],[reference/s]],Table4[[#This Row],[Column11]]+1),"")</f>
        <v/>
      </c>
      <c r="CM131" s="1" t="str">
        <f>IFERROR(MID(Table4[[#This Row],[reference/s]],Table4[[#This Row],[Column3]]+2,Table4[[#This Row],[Column4]]-Table4[[#This Row],[Column3]]-2),"")</f>
        <v/>
      </c>
      <c r="CN131" s="1" t="str">
        <f>IFERROR(MID(Table4[[#This Row],[reference/s]],Table4[[#This Row],[Column4]]+2,Table4[[#This Row],[Column5]]-Table4[[#This Row],[Column4]]-2),"")</f>
        <v/>
      </c>
      <c r="CO131" s="1" t="str">
        <f>IFERROR(MID(Table4[[#This Row],[reference/s]],Table4[[#This Row],[Column5]]+2,Table4[[#This Row],[Column6]]-Table4[[#This Row],[Column5]]-2),"")</f>
        <v/>
      </c>
    </row>
    <row r="132" spans="1:93">
      <c r="B132" t="s">
        <v>1582</v>
      </c>
      <c r="C132" t="s">
        <v>642</v>
      </c>
      <c r="F132" s="4">
        <v>33086</v>
      </c>
      <c r="G132" s="4">
        <v>33088</v>
      </c>
      <c r="H132" t="s">
        <v>669</v>
      </c>
      <c r="I132" s="74">
        <v>1990</v>
      </c>
      <c r="K132" t="s">
        <v>539</v>
      </c>
      <c r="L132" t="s">
        <v>37</v>
      </c>
      <c r="M132" t="s">
        <v>37</v>
      </c>
      <c r="N132" t="s">
        <v>739</v>
      </c>
      <c r="O132" s="11" t="s">
        <v>584</v>
      </c>
      <c r="P132">
        <v>0</v>
      </c>
      <c r="Q132">
        <v>0</v>
      </c>
      <c r="R132">
        <v>1</v>
      </c>
      <c r="S132">
        <v>1</v>
      </c>
      <c r="T132">
        <v>0</v>
      </c>
      <c r="U132">
        <f>Table4[[#This Row],[Report]]*$P$322+Table4[[#This Row],[Journals]]*$Q$322+Table4[[#This Row],[Databases]]*$R$322+Table4[[#This Row],[Websites]]*$S$322+Table4[[#This Row],[Newspaper]]*$T$322</f>
        <v>30</v>
      </c>
      <c r="V132">
        <f>SUM(Table4[[#This Row],[Report]:[Websites]])</f>
        <v>2</v>
      </c>
      <c r="W132" t="str">
        <f>IF(Table4[[#This Row],[Insured Cost]]="",1,IF(Table4[[#This Row],[Reported cost]]="",2,""))</f>
        <v/>
      </c>
      <c r="Y132">
        <v>10000</v>
      </c>
      <c r="Z132">
        <v>20</v>
      </c>
      <c r="AA132">
        <v>10</v>
      </c>
      <c r="AD132">
        <v>2</v>
      </c>
      <c r="AE132" s="2">
        <v>12000000</v>
      </c>
      <c r="AF132" s="2">
        <v>15000000</v>
      </c>
      <c r="AG132" s="78">
        <v>1500</v>
      </c>
      <c r="AS132" s="74"/>
      <c r="AT132" s="74"/>
      <c r="BZ132" t="str">
        <f>IFERROR(LEFT(Table4[[#This Row],[reference/s]],SEARCH(";",Table4[[#This Row],[reference/s]])-1),"")</f>
        <v>ICA</v>
      </c>
      <c r="CA132" t="str">
        <f>IFERROR(MID(Table4[[#This Row],[reference/s]],SEARCH(";",Table4[[#This Row],[reference/s]])+2,SEARCH(";",Table4[[#This Row],[reference/s]],SEARCH(";",Table4[[#This Row],[reference/s]])+1)-SEARCH(";",Table4[[#This Row],[reference/s]])-2),"")</f>
        <v/>
      </c>
      <c r="CB132">
        <f>IFERROR(SEARCH(";",Table4[[#This Row],[reference/s]]),"")</f>
        <v>4</v>
      </c>
      <c r="CC132" s="1" t="str">
        <f>IFERROR(SEARCH(";",Table4[[#This Row],[reference/s]],Table4[[#This Row],[Column2]]+1),"")</f>
        <v/>
      </c>
      <c r="CD132" s="1" t="str">
        <f>IFERROR(SEARCH(";",Table4[[#This Row],[reference/s]],Table4[[#This Row],[Column3]]+1),"")</f>
        <v/>
      </c>
      <c r="CE132" s="1" t="str">
        <f>IFERROR(SEARCH(";",Table4[[#This Row],[reference/s]],Table4[[#This Row],[Column4]]+1),"")</f>
        <v/>
      </c>
      <c r="CF132" s="1" t="str">
        <f>IFERROR(SEARCH(";",Table4[[#This Row],[reference/s]],Table4[[#This Row],[Column5]]+1),"")</f>
        <v/>
      </c>
      <c r="CG132" s="1" t="str">
        <f>IFERROR(SEARCH(";",Table4[[#This Row],[reference/s]],Table4[[#This Row],[Column6]]+1),"")</f>
        <v/>
      </c>
      <c r="CH132" s="1" t="str">
        <f>IFERROR(SEARCH(";",Table4[[#This Row],[reference/s]],Table4[[#This Row],[Column7]]+1),"")</f>
        <v/>
      </c>
      <c r="CI132" s="1" t="str">
        <f>IFERROR(SEARCH(";",Table4[[#This Row],[reference/s]],Table4[[#This Row],[Column8]]+1),"")</f>
        <v/>
      </c>
      <c r="CJ132" s="1" t="str">
        <f>IFERROR(SEARCH(";",Table4[[#This Row],[reference/s]],Table4[[#This Row],[Column9]]+1),"")</f>
        <v/>
      </c>
      <c r="CK132" s="1" t="str">
        <f>IFERROR(SEARCH(";",Table4[[#This Row],[reference/s]],Table4[[#This Row],[Column10]]+1),"")</f>
        <v/>
      </c>
      <c r="CL132" s="1" t="str">
        <f>IFERROR(SEARCH(";",Table4[[#This Row],[reference/s]],Table4[[#This Row],[Column11]]+1),"")</f>
        <v/>
      </c>
      <c r="CM132" s="1" t="str">
        <f>IFERROR(MID(Table4[[#This Row],[reference/s]],Table4[[#This Row],[Column3]]+2,Table4[[#This Row],[Column4]]-Table4[[#This Row],[Column3]]-2),"")</f>
        <v/>
      </c>
      <c r="CN132" s="1" t="str">
        <f>IFERROR(MID(Table4[[#This Row],[reference/s]],Table4[[#This Row],[Column4]]+2,Table4[[#This Row],[Column5]]-Table4[[#This Row],[Column4]]-2),"")</f>
        <v/>
      </c>
      <c r="CO132" s="1" t="str">
        <f>IFERROR(MID(Table4[[#This Row],[reference/s]],Table4[[#This Row],[Column5]]+2,Table4[[#This Row],[Column6]]-Table4[[#This Row],[Column5]]-2),"")</f>
        <v/>
      </c>
    </row>
    <row r="133" spans="1:93">
      <c r="B133" t="s">
        <v>1593</v>
      </c>
      <c r="C133" t="s">
        <v>642</v>
      </c>
      <c r="D133" t="s">
        <v>921</v>
      </c>
      <c r="E133" t="s">
        <v>920</v>
      </c>
      <c r="F133" s="4">
        <v>33229</v>
      </c>
      <c r="G133" s="4">
        <v>33229</v>
      </c>
      <c r="H133" t="s">
        <v>660</v>
      </c>
      <c r="I133" s="74">
        <v>1990</v>
      </c>
      <c r="J133" s="1"/>
      <c r="K133" t="s">
        <v>515</v>
      </c>
      <c r="L133" t="s">
        <v>30</v>
      </c>
      <c r="M133" t="s">
        <v>30</v>
      </c>
      <c r="O133" s="11" t="s">
        <v>919</v>
      </c>
      <c r="P133">
        <v>0</v>
      </c>
      <c r="Q133">
        <v>1</v>
      </c>
      <c r="R133">
        <v>0</v>
      </c>
      <c r="S133">
        <v>0</v>
      </c>
      <c r="T133">
        <v>0</v>
      </c>
      <c r="U133">
        <f>Table4[[#This Row],[Report]]*$P$322+Table4[[#This Row],[Journals]]*$Q$322+Table4[[#This Row],[Databases]]*$R$322+Table4[[#This Row],[Websites]]*$S$322+Table4[[#This Row],[Newspaper]]*$T$322</f>
        <v>30</v>
      </c>
      <c r="V133">
        <f>SUM(Table4[[#This Row],[Report]:[Websites]])</f>
        <v>1</v>
      </c>
      <c r="W133">
        <f>IF(Table4[[#This Row],[Insured Cost]]="",1,IF(Table4[[#This Row],[Reported cost]]="",2,""))</f>
        <v>1</v>
      </c>
      <c r="AF133" s="2">
        <v>10000000</v>
      </c>
      <c r="AG133" s="78"/>
      <c r="AS133" s="74"/>
      <c r="AT133" s="74"/>
      <c r="BZ133" t="str">
        <f>IFERROR(LEFT(Table4[[#This Row],[reference/s]],SEARCH(";",Table4[[#This Row],[reference/s]])-1),"")</f>
        <v/>
      </c>
      <c r="CA133" t="str">
        <f>IFERROR(MID(Table4[[#This Row],[reference/s]],SEARCH(";",Table4[[#This Row],[reference/s]])+2,SEARCH(";",Table4[[#This Row],[reference/s]],SEARCH(";",Table4[[#This Row],[reference/s]])+1)-SEARCH(";",Table4[[#This Row],[reference/s]])-2),"")</f>
        <v/>
      </c>
      <c r="CB133" t="str">
        <f>IFERROR(SEARCH(";",Table4[[#This Row],[reference/s]]),"")</f>
        <v/>
      </c>
      <c r="CC133" s="1" t="str">
        <f>IFERROR(SEARCH(";",Table4[[#This Row],[reference/s]],Table4[[#This Row],[Column2]]+1),"")</f>
        <v/>
      </c>
      <c r="CD133" s="1" t="str">
        <f>IFERROR(SEARCH(";",Table4[[#This Row],[reference/s]],Table4[[#This Row],[Column3]]+1),"")</f>
        <v/>
      </c>
      <c r="CE133" s="1" t="str">
        <f>IFERROR(SEARCH(";",Table4[[#This Row],[reference/s]],Table4[[#This Row],[Column4]]+1),"")</f>
        <v/>
      </c>
      <c r="CF133" s="1" t="str">
        <f>IFERROR(SEARCH(";",Table4[[#This Row],[reference/s]],Table4[[#This Row],[Column5]]+1),"")</f>
        <v/>
      </c>
      <c r="CG133" s="1" t="str">
        <f>IFERROR(SEARCH(";",Table4[[#This Row],[reference/s]],Table4[[#This Row],[Column6]]+1),"")</f>
        <v/>
      </c>
      <c r="CH133" s="1" t="str">
        <f>IFERROR(SEARCH(";",Table4[[#This Row],[reference/s]],Table4[[#This Row],[Column7]]+1),"")</f>
        <v/>
      </c>
      <c r="CI133" s="1" t="str">
        <f>IFERROR(SEARCH(";",Table4[[#This Row],[reference/s]],Table4[[#This Row],[Column8]]+1),"")</f>
        <v/>
      </c>
      <c r="CJ133" s="1" t="str">
        <f>IFERROR(SEARCH(";",Table4[[#This Row],[reference/s]],Table4[[#This Row],[Column9]]+1),"")</f>
        <v/>
      </c>
      <c r="CK133" s="1" t="str">
        <f>IFERROR(SEARCH(";",Table4[[#This Row],[reference/s]],Table4[[#This Row],[Column10]]+1),"")</f>
        <v/>
      </c>
      <c r="CL133" s="1" t="str">
        <f>IFERROR(SEARCH(";",Table4[[#This Row],[reference/s]],Table4[[#This Row],[Column11]]+1),"")</f>
        <v/>
      </c>
      <c r="CM133" s="1" t="str">
        <f>IFERROR(MID(Table4[[#This Row],[reference/s]],Table4[[#This Row],[Column3]]+2,Table4[[#This Row],[Column4]]-Table4[[#This Row],[Column3]]-2),"")</f>
        <v/>
      </c>
      <c r="CN133" s="1" t="str">
        <f>IFERROR(MID(Table4[[#This Row],[reference/s]],Table4[[#This Row],[Column4]]+2,Table4[[#This Row],[Column5]]-Table4[[#This Row],[Column4]]-2),"")</f>
        <v/>
      </c>
      <c r="CO133" s="1" t="str">
        <f>IFERROR(MID(Table4[[#This Row],[reference/s]],Table4[[#This Row],[Column5]]+2,Table4[[#This Row],[Column6]]-Table4[[#This Row],[Column5]]-2),"")</f>
        <v/>
      </c>
    </row>
    <row r="134" spans="1:93">
      <c r="B134" t="s">
        <v>1585</v>
      </c>
      <c r="C134" t="s">
        <v>585</v>
      </c>
      <c r="F134" s="4">
        <v>33227</v>
      </c>
      <c r="G134" s="7">
        <v>33237</v>
      </c>
      <c r="H134" t="s">
        <v>660</v>
      </c>
      <c r="I134" s="74">
        <v>1990</v>
      </c>
      <c r="K134" t="s">
        <v>732</v>
      </c>
      <c r="L134" t="s">
        <v>37</v>
      </c>
      <c r="M134" t="s">
        <v>37</v>
      </c>
      <c r="N134" t="s">
        <v>739</v>
      </c>
      <c r="O134" s="11" t="s">
        <v>722</v>
      </c>
      <c r="P134">
        <v>0</v>
      </c>
      <c r="Q134">
        <v>0</v>
      </c>
      <c r="R134">
        <v>1</v>
      </c>
      <c r="S134">
        <v>1</v>
      </c>
      <c r="T134">
        <v>2</v>
      </c>
      <c r="U134">
        <f>Table4[[#This Row],[Report]]*$P$322+Table4[[#This Row],[Journals]]*$Q$322+Table4[[#This Row],[Databases]]*$R$322+Table4[[#This Row],[Websites]]*$S$322+Table4[[#This Row],[Newspaper]]*$T$322</f>
        <v>32</v>
      </c>
      <c r="V134">
        <f>SUM(Table4[[#This Row],[Report]:[Websites]])</f>
        <v>2</v>
      </c>
      <c r="W134">
        <f>IF(Table4[[#This Row],[Insured Cost]]="",1,IF(Table4[[#This Row],[Reported cost]]="",2,""))</f>
        <v>2</v>
      </c>
      <c r="Y134">
        <v>5000</v>
      </c>
      <c r="Z134">
        <v>10</v>
      </c>
      <c r="AA134">
        <v>5</v>
      </c>
      <c r="AE134" s="2">
        <v>6000000</v>
      </c>
      <c r="AF134" s="2"/>
      <c r="AG134" s="78"/>
      <c r="AS134" s="74"/>
      <c r="AT134" s="74"/>
      <c r="AZ134">
        <v>176200</v>
      </c>
      <c r="BE134">
        <v>8</v>
      </c>
      <c r="BZ134" t="str">
        <f>IFERROR(LEFT(Table4[[#This Row],[reference/s]],SEARCH(";",Table4[[#This Row],[reference/s]])-1),"")</f>
        <v>ICA</v>
      </c>
      <c r="CA134" t="str">
        <f>IFERROR(MID(Table4[[#This Row],[reference/s]],SEARCH(";",Table4[[#This Row],[reference/s]])+2,SEARCH(";",Table4[[#This Row],[reference/s]],SEARCH(";",Table4[[#This Row],[reference/s]])+1)-SEARCH(";",Table4[[#This Row],[reference/s]])-2),"")</f>
        <v>wiki</v>
      </c>
      <c r="CB134">
        <f>IFERROR(SEARCH(";",Table4[[#This Row],[reference/s]]),"")</f>
        <v>4</v>
      </c>
      <c r="CC134" s="1">
        <f>IFERROR(SEARCH(";",Table4[[#This Row],[reference/s]],Table4[[#This Row],[Column2]]+1),"")</f>
        <v>10</v>
      </c>
      <c r="CD134" s="1" t="str">
        <f>IFERROR(SEARCH(";",Table4[[#This Row],[reference/s]],Table4[[#This Row],[Column3]]+1),"")</f>
        <v/>
      </c>
      <c r="CE134" s="1" t="str">
        <f>IFERROR(SEARCH(";",Table4[[#This Row],[reference/s]],Table4[[#This Row],[Column4]]+1),"")</f>
        <v/>
      </c>
      <c r="CF134" s="1" t="str">
        <f>IFERROR(SEARCH(";",Table4[[#This Row],[reference/s]],Table4[[#This Row],[Column5]]+1),"")</f>
        <v/>
      </c>
      <c r="CG134" s="1" t="str">
        <f>IFERROR(SEARCH(";",Table4[[#This Row],[reference/s]],Table4[[#This Row],[Column6]]+1),"")</f>
        <v/>
      </c>
      <c r="CH134" s="1" t="str">
        <f>IFERROR(SEARCH(";",Table4[[#This Row],[reference/s]],Table4[[#This Row],[Column7]]+1),"")</f>
        <v/>
      </c>
      <c r="CI134" s="1" t="str">
        <f>IFERROR(SEARCH(";",Table4[[#This Row],[reference/s]],Table4[[#This Row],[Column8]]+1),"")</f>
        <v/>
      </c>
      <c r="CJ134" s="1" t="str">
        <f>IFERROR(SEARCH(";",Table4[[#This Row],[reference/s]],Table4[[#This Row],[Column9]]+1),"")</f>
        <v/>
      </c>
      <c r="CK134" s="1" t="str">
        <f>IFERROR(SEARCH(";",Table4[[#This Row],[reference/s]],Table4[[#This Row],[Column10]]+1),"")</f>
        <v/>
      </c>
      <c r="CL134" s="1" t="str">
        <f>IFERROR(SEARCH(";",Table4[[#This Row],[reference/s]],Table4[[#This Row],[Column11]]+1),"")</f>
        <v/>
      </c>
      <c r="CM134" s="1" t="str">
        <f>IFERROR(MID(Table4[[#This Row],[reference/s]],Table4[[#This Row],[Column3]]+2,Table4[[#This Row],[Column4]]-Table4[[#This Row],[Column3]]-2),"")</f>
        <v/>
      </c>
      <c r="CN134" s="1" t="str">
        <f>IFERROR(MID(Table4[[#This Row],[reference/s]],Table4[[#This Row],[Column4]]+2,Table4[[#This Row],[Column5]]-Table4[[#This Row],[Column4]]-2),"")</f>
        <v/>
      </c>
      <c r="CO134" s="1" t="str">
        <f>IFERROR(MID(Table4[[#This Row],[reference/s]],Table4[[#This Row],[Column5]]+2,Table4[[#This Row],[Column6]]-Table4[[#This Row],[Column5]]-2),"")</f>
        <v/>
      </c>
    </row>
    <row r="135" spans="1:93">
      <c r="B135" t="s">
        <v>1579</v>
      </c>
      <c r="C135" t="s">
        <v>475</v>
      </c>
      <c r="D135" t="s">
        <v>602</v>
      </c>
      <c r="E135" t="s">
        <v>840</v>
      </c>
      <c r="F135" s="4">
        <v>33225</v>
      </c>
      <c r="G135" s="4">
        <v>33234</v>
      </c>
      <c r="H135" t="s">
        <v>660</v>
      </c>
      <c r="I135" s="74">
        <v>1990</v>
      </c>
      <c r="J135" t="s">
        <v>558</v>
      </c>
      <c r="K135" t="s">
        <v>533</v>
      </c>
      <c r="L135" t="s">
        <v>50</v>
      </c>
      <c r="M135" t="s">
        <v>50</v>
      </c>
      <c r="N135" t="s">
        <v>739</v>
      </c>
      <c r="O135" s="35" t="s">
        <v>1446</v>
      </c>
      <c r="P135">
        <v>0</v>
      </c>
      <c r="Q135">
        <v>0</v>
      </c>
      <c r="R135">
        <v>2</v>
      </c>
      <c r="S135">
        <v>1</v>
      </c>
      <c r="T135">
        <v>13</v>
      </c>
      <c r="U135">
        <f>Table4[[#This Row],[Report]]*$P$322+Table4[[#This Row],[Journals]]*$Q$322+Table4[[#This Row],[Databases]]*$R$322+Table4[[#This Row],[Websites]]*$S$322+Table4[[#This Row],[Newspaper]]*$T$322</f>
        <v>63</v>
      </c>
      <c r="V135">
        <f>SUM(Table4[[#This Row],[Report]:[Websites]])</f>
        <v>3</v>
      </c>
      <c r="W135" t="str">
        <f>IF(Table4[[#This Row],[Insured Cost]]="",1,IF(Table4[[#This Row],[Reported cost]]="",2,""))</f>
        <v/>
      </c>
      <c r="AD135">
        <v>6</v>
      </c>
      <c r="AE135" s="2">
        <v>62000000</v>
      </c>
      <c r="AF135" s="13">
        <v>155600000</v>
      </c>
      <c r="AG135" s="78"/>
      <c r="AS135" s="74">
        <v>40</v>
      </c>
      <c r="AT135" s="74">
        <v>2</v>
      </c>
      <c r="BZ135" t="str">
        <f>IFERROR(LEFT(Table4[[#This Row],[reference/s]],SEARCH(";",Table4[[#This Row],[reference/s]])-1),"")</f>
        <v>ICA</v>
      </c>
      <c r="CA135" t="str">
        <f>IFERROR(MID(Table4[[#This Row],[reference/s]],SEARCH(";",Table4[[#This Row],[reference/s]])+2,SEARCH(";",Table4[[#This Row],[reference/s]],SEARCH(";",Table4[[#This Row],[reference/s]])+1)-SEARCH(";",Table4[[#This Row],[reference/s]])-2),"")</f>
        <v>EM-DAT</v>
      </c>
      <c r="CB135">
        <f>IFERROR(SEARCH(";",Table4[[#This Row],[reference/s]]),"")</f>
        <v>4</v>
      </c>
      <c r="CC135" s="1">
        <f>IFERROR(SEARCH(";",Table4[[#This Row],[reference/s]],Table4[[#This Row],[Column2]]+1),"")</f>
        <v>12</v>
      </c>
      <c r="CD135" s="1">
        <f>IFERROR(SEARCH(";",Table4[[#This Row],[reference/s]],Table4[[#This Row],[Column3]]+1),"")</f>
        <v>91</v>
      </c>
      <c r="CE135" s="1">
        <f>IFERROR(SEARCH(";",Table4[[#This Row],[reference/s]],Table4[[#This Row],[Column4]]+1),"")</f>
        <v>108</v>
      </c>
      <c r="CF135" s="1" t="str">
        <f>IFERROR(SEARCH(";",Table4[[#This Row],[reference/s]],Table4[[#This Row],[Column5]]+1),"")</f>
        <v/>
      </c>
      <c r="CG135" s="1" t="str">
        <f>IFERROR(SEARCH(";",Table4[[#This Row],[reference/s]],Table4[[#This Row],[Column6]]+1),"")</f>
        <v/>
      </c>
      <c r="CH135" s="1" t="str">
        <f>IFERROR(SEARCH(";",Table4[[#This Row],[reference/s]],Table4[[#This Row],[Column7]]+1),"")</f>
        <v/>
      </c>
      <c r="CI135" s="1" t="str">
        <f>IFERROR(SEARCH(";",Table4[[#This Row],[reference/s]],Table4[[#This Row],[Column8]]+1),"")</f>
        <v/>
      </c>
      <c r="CJ135" s="1" t="str">
        <f>IFERROR(SEARCH(";",Table4[[#This Row],[reference/s]],Table4[[#This Row],[Column9]]+1),"")</f>
        <v/>
      </c>
      <c r="CK135" s="1" t="str">
        <f>IFERROR(SEARCH(";",Table4[[#This Row],[reference/s]],Table4[[#This Row],[Column10]]+1),"")</f>
        <v/>
      </c>
      <c r="CL135" s="1" t="str">
        <f>IFERROR(SEARCH(";",Table4[[#This Row],[reference/s]],Table4[[#This Row],[Column11]]+1),"")</f>
        <v/>
      </c>
      <c r="CM135" s="1" t="str">
        <f>IFERROR(MID(Table4[[#This Row],[reference/s]],Table4[[#This Row],[Column3]]+2,Table4[[#This Row],[Column4]]-Table4[[#This Row],[Column3]]-2),"")</f>
        <v>http://hardenup.org/be-aware/weather-events/events/1990-1999/cyclone-joy.aspx</v>
      </c>
      <c r="CN135" s="1" t="str">
        <f>IFERROR(MID(Table4[[#This Row],[reference/s]],Table4[[#This Row],[Column4]]+2,Table4[[#This Row],[Column5]]-Table4[[#This Row],[Column4]]-2),"")</f>
        <v>PDF - newspaper</v>
      </c>
      <c r="CO135" s="1" t="str">
        <f>IFERROR(MID(Table4[[#This Row],[reference/s]],Table4[[#This Row],[Column5]]+2,Table4[[#This Row],[Column6]]-Table4[[#This Row],[Column5]]-2),"")</f>
        <v/>
      </c>
    </row>
    <row r="136" spans="1:93">
      <c r="B136" t="s">
        <v>1593</v>
      </c>
      <c r="C136" t="s">
        <v>475</v>
      </c>
      <c r="D136" t="s">
        <v>733</v>
      </c>
      <c r="E136" t="s">
        <v>841</v>
      </c>
      <c r="F136" s="15">
        <v>32947</v>
      </c>
      <c r="G136" s="4">
        <v>32958</v>
      </c>
      <c r="H136" t="s">
        <v>658</v>
      </c>
      <c r="I136" s="74">
        <v>1990</v>
      </c>
      <c r="L136" t="s">
        <v>50</v>
      </c>
      <c r="M136" t="s">
        <v>50</v>
      </c>
      <c r="N136" t="s">
        <v>739</v>
      </c>
      <c r="O136" s="11" t="s">
        <v>1135</v>
      </c>
      <c r="P136">
        <v>0</v>
      </c>
      <c r="Q136">
        <v>2</v>
      </c>
      <c r="R136">
        <v>0</v>
      </c>
      <c r="S136">
        <v>1</v>
      </c>
      <c r="T136">
        <v>4</v>
      </c>
      <c r="U136">
        <f>Table4[[#This Row],[Report]]*$P$322+Table4[[#This Row],[Journals]]*$Q$322+Table4[[#This Row],[Databases]]*$R$322+Table4[[#This Row],[Websites]]*$S$322+Table4[[#This Row],[Newspaper]]*$T$322</f>
        <v>74</v>
      </c>
      <c r="V136">
        <f>SUM(Table4[[#This Row],[Report]:[Websites]])</f>
        <v>3</v>
      </c>
      <c r="W136">
        <f>IF(Table4[[#This Row],[Insured Cost]]="",1,IF(Table4[[#This Row],[Reported cost]]="",2,""))</f>
        <v>1</v>
      </c>
      <c r="AF136" s="2">
        <v>15000000</v>
      </c>
      <c r="AG136" s="78"/>
      <c r="AS136" s="74"/>
      <c r="AT136" s="74"/>
      <c r="BZ136" t="str">
        <f>IFERROR(LEFT(Table4[[#This Row],[reference/s]],SEARCH(";",Table4[[#This Row],[reference/s]])-1),"")</f>
        <v>Van Woesik et al. (1991)</v>
      </c>
      <c r="CA136" t="str">
        <f>IFERROR(MID(Table4[[#This Row],[reference/s]],SEARCH(";",Table4[[#This Row],[reference/s]])+2,SEARCH(";",Table4[[#This Row],[reference/s]],SEARCH(";",Table4[[#This Row],[reference/s]])+1)-SEARCH(";",Table4[[#This Row],[reference/s]])-2),"")</f>
        <v>Done et al., (1991)</v>
      </c>
      <c r="CB136">
        <f>IFERROR(SEARCH(";",Table4[[#This Row],[reference/s]]),"")</f>
        <v>25</v>
      </c>
      <c r="CC136" s="1">
        <f>IFERROR(SEARCH(";",Table4[[#This Row],[reference/s]],Table4[[#This Row],[Column2]]+1),"")</f>
        <v>46</v>
      </c>
      <c r="CD136" s="1">
        <f>IFERROR(SEARCH(";",Table4[[#This Row],[reference/s]],Table4[[#This Row],[Column3]]+1),"")</f>
        <v>128</v>
      </c>
      <c r="CE136" s="1" t="str">
        <f>IFERROR(SEARCH(";",Table4[[#This Row],[reference/s]],Table4[[#This Row],[Column4]]+1),"")</f>
        <v/>
      </c>
      <c r="CF136" s="1" t="str">
        <f>IFERROR(SEARCH(";",Table4[[#This Row],[reference/s]],Table4[[#This Row],[Column5]]+1),"")</f>
        <v/>
      </c>
      <c r="CG136" s="1" t="str">
        <f>IFERROR(SEARCH(";",Table4[[#This Row],[reference/s]],Table4[[#This Row],[Column6]]+1),"")</f>
        <v/>
      </c>
      <c r="CH136" s="1" t="str">
        <f>IFERROR(SEARCH(";",Table4[[#This Row],[reference/s]],Table4[[#This Row],[Column7]]+1),"")</f>
        <v/>
      </c>
      <c r="CI136" s="1" t="str">
        <f>IFERROR(SEARCH(";",Table4[[#This Row],[reference/s]],Table4[[#This Row],[Column8]]+1),"")</f>
        <v/>
      </c>
      <c r="CJ136" s="1" t="str">
        <f>IFERROR(SEARCH(";",Table4[[#This Row],[reference/s]],Table4[[#This Row],[Column9]]+1),"")</f>
        <v/>
      </c>
      <c r="CK136" s="1" t="str">
        <f>IFERROR(SEARCH(";",Table4[[#This Row],[reference/s]],Table4[[#This Row],[Column10]]+1),"")</f>
        <v/>
      </c>
      <c r="CL136" s="1" t="str">
        <f>IFERROR(SEARCH(";",Table4[[#This Row],[reference/s]],Table4[[#This Row],[Column11]]+1),"")</f>
        <v/>
      </c>
      <c r="CM136" s="1" t="str">
        <f>IFERROR(MID(Table4[[#This Row],[reference/s]],Table4[[#This Row],[Column3]]+2,Table4[[#This Row],[Column4]]-Table4[[#This Row],[Column3]]-2),"")</f>
        <v>http://data.aims.gov.au/metadataviewer/uuid/3241ffd9-1ad7-4db4-8053-44573d43dcc7</v>
      </c>
      <c r="CN136" s="1" t="str">
        <f>IFERROR(MID(Table4[[#This Row],[reference/s]],Table4[[#This Row],[Column4]]+2,Table4[[#This Row],[Column5]]-Table4[[#This Row],[Column4]]-2),"")</f>
        <v/>
      </c>
      <c r="CO136" s="1" t="str">
        <f>IFERROR(MID(Table4[[#This Row],[reference/s]],Table4[[#This Row],[Column5]]+2,Table4[[#This Row],[Column6]]-Table4[[#This Row],[Column5]]-2),"")</f>
        <v/>
      </c>
    </row>
    <row r="137" spans="1:93">
      <c r="A137">
        <v>434</v>
      </c>
      <c r="B137" t="s">
        <v>1582</v>
      </c>
      <c r="C137" t="s">
        <v>475</v>
      </c>
      <c r="D137" t="s">
        <v>304</v>
      </c>
      <c r="E137" t="s">
        <v>305</v>
      </c>
      <c r="F137" s="4">
        <v>32907</v>
      </c>
      <c r="G137" s="4">
        <v>32911</v>
      </c>
      <c r="H137" t="s">
        <v>661</v>
      </c>
      <c r="I137" s="74">
        <v>1990</v>
      </c>
      <c r="K137" t="s">
        <v>622</v>
      </c>
      <c r="L137" t="s">
        <v>623</v>
      </c>
      <c r="M137" t="s">
        <v>50</v>
      </c>
      <c r="N137" t="s">
        <v>37</v>
      </c>
      <c r="O137" s="11" t="s">
        <v>1163</v>
      </c>
      <c r="P137" s="11">
        <v>1</v>
      </c>
      <c r="Q137" s="11">
        <v>0</v>
      </c>
      <c r="R137" s="11">
        <v>2</v>
      </c>
      <c r="S137" s="11">
        <v>1</v>
      </c>
      <c r="T137" s="11">
        <v>5</v>
      </c>
      <c r="U137" s="11">
        <f>Table4[[#This Row],[Report]]*$P$322+Table4[[#This Row],[Journals]]*$Q$322+Table4[[#This Row],[Databases]]*$R$322+Table4[[#This Row],[Websites]]*$S$322+Table4[[#This Row],[Newspaper]]*$T$322</f>
        <v>95</v>
      </c>
      <c r="V137" s="11">
        <f>SUM(Table4[[#This Row],[Report]:[Websites]])</f>
        <v>4</v>
      </c>
      <c r="W137" t="str">
        <f>IF(Table4[[#This Row],[Insured Cost]]="",1,IF(Table4[[#This Row],[Reported cost]]="",2,""))</f>
        <v/>
      </c>
      <c r="AD137">
        <v>6</v>
      </c>
      <c r="AE137" s="2">
        <v>33000000</v>
      </c>
      <c r="AF137" s="2">
        <v>36000000</v>
      </c>
      <c r="AG137" s="78"/>
      <c r="AS137" s="74"/>
      <c r="AT137" s="74"/>
      <c r="BY137" t="s">
        <v>306</v>
      </c>
      <c r="BZ137" t="str">
        <f>IFERROR(LEFT(Table4[[#This Row],[reference/s]],SEARCH(";",Table4[[#This Row],[reference/s]])-1),"")</f>
        <v>ICA</v>
      </c>
      <c r="CA137" t="str">
        <f>IFERROR(MID(Table4[[#This Row],[reference/s]],SEARCH(";",Table4[[#This Row],[reference/s]])+2,SEARCH(";",Table4[[#This Row],[reference/s]],SEARCH(";",Table4[[#This Row],[reference/s]])+1)-SEARCH(";",Table4[[#This Row],[reference/s]])-2),"")</f>
        <v>EM-TRACK</v>
      </c>
      <c r="CB137">
        <f>IFERROR(SEARCH(";",Table4[[#This Row],[reference/s]]),"")</f>
        <v>4</v>
      </c>
      <c r="CC137" s="1">
        <f>IFERROR(SEARCH(";",Table4[[#This Row],[reference/s]],Table4[[#This Row],[Column2]]+1),"")</f>
        <v>14</v>
      </c>
      <c r="CD137" s="1">
        <f>IFERROR(SEARCH(";",Table4[[#This Row],[reference/s]],Table4[[#This Row],[Column3]]+1),"")</f>
        <v>33</v>
      </c>
      <c r="CE137" s="1">
        <f>IFERROR(SEARCH(";",Table4[[#This Row],[reference/s]],Table4[[#This Row],[Column4]]+1),"")</f>
        <v>114</v>
      </c>
      <c r="CF137" s="1" t="str">
        <f>IFERROR(SEARCH(";",Table4[[#This Row],[reference/s]],Table4[[#This Row],[Column5]]+1),"")</f>
        <v/>
      </c>
      <c r="CG137" s="1" t="str">
        <f>IFERROR(SEARCH(";",Table4[[#This Row],[reference/s]],Table4[[#This Row],[Column6]]+1),"")</f>
        <v/>
      </c>
      <c r="CH137" s="1" t="str">
        <f>IFERROR(SEARCH(";",Table4[[#This Row],[reference/s]],Table4[[#This Row],[Column7]]+1),"")</f>
        <v/>
      </c>
      <c r="CI137" s="1" t="str">
        <f>IFERROR(SEARCH(";",Table4[[#This Row],[reference/s]],Table4[[#This Row],[Column8]]+1),"")</f>
        <v/>
      </c>
      <c r="CJ137" s="1" t="str">
        <f>IFERROR(SEARCH(";",Table4[[#This Row],[reference/s]],Table4[[#This Row],[Column9]]+1),"")</f>
        <v/>
      </c>
      <c r="CK137" s="1" t="str">
        <f>IFERROR(SEARCH(";",Table4[[#This Row],[reference/s]],Table4[[#This Row],[Column10]]+1),"")</f>
        <v/>
      </c>
      <c r="CL137" s="1" t="str">
        <f>IFERROR(SEARCH(";",Table4[[#This Row],[reference/s]],Table4[[#This Row],[Column11]]+1),"")</f>
        <v/>
      </c>
      <c r="CM137" s="1" t="str">
        <f>IFERROR(MID(Table4[[#This Row],[reference/s]],Table4[[#This Row],[Column3]]+2,Table4[[#This Row],[Column4]]-Table4[[#This Row],[Column3]]-2),"")</f>
        <v>QLD flood history</v>
      </c>
      <c r="CN137" s="1" t="str">
        <f>IFERROR(MID(Table4[[#This Row],[reference/s]],Table4[[#This Row],[Column4]]+2,Table4[[#This Row],[Column5]]-Table4[[#This Row],[Column4]]-2),"")</f>
        <v>http://hardenup.org/be-aware/weather-events/events/1990-1999/cyclone-nancy.aspx</v>
      </c>
      <c r="CO137" s="1" t="str">
        <f>IFERROR(MID(Table4[[#This Row],[reference/s]],Table4[[#This Row],[Column5]]+2,Table4[[#This Row],[Column6]]-Table4[[#This Row],[Column5]]-2),"")</f>
        <v/>
      </c>
    </row>
    <row r="138" spans="1:93">
      <c r="B138" t="s">
        <v>1582</v>
      </c>
      <c r="C138" t="s">
        <v>642</v>
      </c>
      <c r="D138" t="s">
        <v>607</v>
      </c>
      <c r="F138" s="4">
        <v>32907</v>
      </c>
      <c r="G138" s="4">
        <v>32907</v>
      </c>
      <c r="H138" t="s">
        <v>661</v>
      </c>
      <c r="I138" s="74">
        <v>1990</v>
      </c>
      <c r="K138" t="s">
        <v>539</v>
      </c>
      <c r="L138" t="s">
        <v>37</v>
      </c>
      <c r="M138" t="s">
        <v>37</v>
      </c>
      <c r="N138" t="s">
        <v>739</v>
      </c>
      <c r="O138" s="11" t="s">
        <v>1228</v>
      </c>
      <c r="P138">
        <v>1</v>
      </c>
      <c r="Q138">
        <v>1</v>
      </c>
      <c r="R138">
        <v>1</v>
      </c>
      <c r="S138">
        <v>1</v>
      </c>
      <c r="T138">
        <v>2</v>
      </c>
      <c r="U138">
        <f>Table4[[#This Row],[Report]]*$P$322+Table4[[#This Row],[Journals]]*$Q$322+Table4[[#This Row],[Databases]]*$R$322+Table4[[#This Row],[Websites]]*$S$322+Table4[[#This Row],[Newspaper]]*$T$322</f>
        <v>102</v>
      </c>
      <c r="V138">
        <f>SUM(Table4[[#This Row],[Report]:[Websites]])</f>
        <v>4</v>
      </c>
      <c r="W138" t="str">
        <f>IF(Table4[[#This Row],[Insured Cost]]="",1,IF(Table4[[#This Row],[Reported cost]]="",2,""))</f>
        <v/>
      </c>
      <c r="Y138">
        <v>5000</v>
      </c>
      <c r="Z138">
        <v>20</v>
      </c>
      <c r="AA138">
        <v>5</v>
      </c>
      <c r="AE138" s="2">
        <v>10000000</v>
      </c>
      <c r="AF138" s="2">
        <v>30000000</v>
      </c>
      <c r="AG138" s="78"/>
      <c r="AS138" s="74"/>
      <c r="AT138" s="74"/>
      <c r="BZ138" t="str">
        <f>IFERROR(LEFT(Table4[[#This Row],[reference/s]],SEARCH(";",Table4[[#This Row],[reference/s]])-1),"")</f>
        <v>ICA</v>
      </c>
      <c r="CA138" t="str">
        <f>IFERROR(MID(Table4[[#This Row],[reference/s]],SEARCH(";",Table4[[#This Row],[reference/s]])+2,SEARCH(";",Table4[[#This Row],[reference/s]],SEARCH(";",Table4[[#This Row],[reference/s]])+1)-SEARCH(";",Table4[[#This Row],[reference/s]])-2),"")</f>
        <v>wiki</v>
      </c>
      <c r="CB138">
        <f>IFERROR(SEARCH(";",Table4[[#This Row],[reference/s]]),"")</f>
        <v>4</v>
      </c>
      <c r="CC138" s="1">
        <f>IFERROR(SEARCH(";",Table4[[#This Row],[reference/s]],Table4[[#This Row],[Column2]]+1),"")</f>
        <v>10</v>
      </c>
      <c r="CD138" s="1">
        <f>IFERROR(SEARCH(";",Table4[[#This Row],[reference/s]],Table4[[#This Row],[Column3]]+1),"")</f>
        <v>18</v>
      </c>
      <c r="CE138" s="1">
        <f>IFERROR(SEARCH(";",Table4[[#This Row],[reference/s]],Table4[[#This Row],[Column4]]+1),"")</f>
        <v>35</v>
      </c>
      <c r="CF138" s="1">
        <f>IFERROR(SEARCH(";",Table4[[#This Row],[reference/s]],Table4[[#This Row],[Column5]]+1),"")</f>
        <v>57</v>
      </c>
      <c r="CG138" s="1" t="str">
        <f>IFERROR(SEARCH(";",Table4[[#This Row],[reference/s]],Table4[[#This Row],[Column6]]+1),"")</f>
        <v/>
      </c>
      <c r="CH138" s="1" t="str">
        <f>IFERROR(SEARCH(";",Table4[[#This Row],[reference/s]],Table4[[#This Row],[Column7]]+1),"")</f>
        <v/>
      </c>
      <c r="CI138" s="1" t="str">
        <f>IFERROR(SEARCH(";",Table4[[#This Row],[reference/s]],Table4[[#This Row],[Column8]]+1),"")</f>
        <v/>
      </c>
      <c r="CJ138" s="1" t="str">
        <f>IFERROR(SEARCH(";",Table4[[#This Row],[reference/s]],Table4[[#This Row],[Column9]]+1),"")</f>
        <v/>
      </c>
      <c r="CK138" s="1" t="str">
        <f>IFERROR(SEARCH(";",Table4[[#This Row],[reference/s]],Table4[[#This Row],[Column10]]+1),"")</f>
        <v/>
      </c>
      <c r="CL138" s="1" t="str">
        <f>IFERROR(SEARCH(";",Table4[[#This Row],[reference/s]],Table4[[#This Row],[Column11]]+1),"")</f>
        <v/>
      </c>
      <c r="CM138" s="1" t="str">
        <f>IFERROR(MID(Table4[[#This Row],[reference/s]],Table4[[#This Row],[Column3]]+2,Table4[[#This Row],[Column4]]-Table4[[#This Row],[Column3]]-2),"")</f>
        <v>EM-DAT</v>
      </c>
      <c r="CN138" s="1" t="str">
        <f>IFERROR(MID(Table4[[#This Row],[reference/s]],Table4[[#This Row],[Column4]]+2,Table4[[#This Row],[Column5]]-Table4[[#This Row],[Column4]]-2),"")</f>
        <v>PDF - newspaper</v>
      </c>
      <c r="CO138" s="1" t="str">
        <f>IFERROR(MID(Table4[[#This Row],[reference/s]],Table4[[#This Row],[Column5]]+2,Table4[[#This Row],[Column6]]-Table4[[#This Row],[Column5]]-2),"")</f>
        <v>Rasuli 1996 - thesis</v>
      </c>
    </row>
    <row r="139" spans="1:93">
      <c r="A139">
        <v>34</v>
      </c>
      <c r="B139" t="s">
        <v>1582</v>
      </c>
      <c r="C139" t="s">
        <v>642</v>
      </c>
      <c r="D139" t="s">
        <v>59</v>
      </c>
      <c r="E139" t="s">
        <v>60</v>
      </c>
      <c r="F139" s="4">
        <v>32950</v>
      </c>
      <c r="G139" s="4">
        <v>32950</v>
      </c>
      <c r="H139" t="s">
        <v>658</v>
      </c>
      <c r="I139" s="74">
        <v>1990</v>
      </c>
      <c r="K139" t="s">
        <v>480</v>
      </c>
      <c r="L139" t="s">
        <v>37</v>
      </c>
      <c r="M139" t="s">
        <v>37</v>
      </c>
      <c r="N139" t="s">
        <v>739</v>
      </c>
      <c r="O139" s="11" t="s">
        <v>1321</v>
      </c>
      <c r="P139">
        <v>3</v>
      </c>
      <c r="Q139">
        <v>1</v>
      </c>
      <c r="R139">
        <v>3</v>
      </c>
      <c r="S139">
        <v>2</v>
      </c>
      <c r="T139">
        <v>0</v>
      </c>
      <c r="U139">
        <f>Table4[[#This Row],[Report]]*$P$322+Table4[[#This Row],[Journals]]*$Q$322+Table4[[#This Row],[Databases]]*$R$322+Table4[[#This Row],[Websites]]*$S$322+Table4[[#This Row],[Newspaper]]*$T$322</f>
        <v>230</v>
      </c>
      <c r="V139">
        <f>SUM(Table4[[#This Row],[Report]:[Websites]])</f>
        <v>9</v>
      </c>
      <c r="W139" t="str">
        <f>IF(Table4[[#This Row],[Insured Cost]]="",1,IF(Table4[[#This Row],[Reported cost]]="",2,""))</f>
        <v/>
      </c>
      <c r="Y139">
        <v>5000</v>
      </c>
      <c r="Z139">
        <v>100</v>
      </c>
      <c r="AA139">
        <v>25</v>
      </c>
      <c r="AE139" s="2">
        <v>319000000</v>
      </c>
      <c r="AF139" s="2">
        <v>710000000</v>
      </c>
      <c r="AG139" s="78">
        <v>3500</v>
      </c>
      <c r="AS139" s="74"/>
      <c r="AT139" s="74"/>
      <c r="BE139">
        <v>14000</v>
      </c>
      <c r="BL139">
        <v>9000</v>
      </c>
      <c r="BY139" t="s">
        <v>61</v>
      </c>
      <c r="BZ139" t="str">
        <f>IFERROR(LEFT(Table4[[#This Row],[reference/s]],SEARCH(";",Table4[[#This Row],[reference/s]])-1),"")</f>
        <v>ICA</v>
      </c>
      <c r="CA139" t="str">
        <f>IFERROR(MID(Table4[[#This Row],[reference/s]],SEARCH(";",Table4[[#This Row],[reference/s]])+2,SEARCH(";",Table4[[#This Row],[reference/s]],SEARCH(";",Table4[[#This Row],[reference/s]])+1)-SEARCH(";",Table4[[#This Row],[reference/s]])-2),"")</f>
        <v>EM-TRACK</v>
      </c>
      <c r="CB139">
        <f>IFERROR(SEARCH(";",Table4[[#This Row],[reference/s]]),"")</f>
        <v>4</v>
      </c>
      <c r="CC139" s="1">
        <f>IFERROR(SEARCH(";",Table4[[#This Row],[reference/s]],Table4[[#This Row],[Column2]]+1),"")</f>
        <v>14</v>
      </c>
      <c r="CD139" s="1">
        <f>IFERROR(SEARCH(";",Table4[[#This Row],[reference/s]],Table4[[#This Row],[Column3]]+1),"")</f>
        <v>22</v>
      </c>
      <c r="CE139" s="1">
        <f>IFERROR(SEARCH(";",Table4[[#This Row],[reference/s]],Table4[[#This Row],[Column4]]+1),"")</f>
        <v>31</v>
      </c>
      <c r="CF139" s="1">
        <f>IFERROR(SEARCH(";",Table4[[#This Row],[reference/s]],Table4[[#This Row],[Column5]]+1),"")</f>
        <v>48</v>
      </c>
      <c r="CG139" s="1">
        <f>IFERROR(SEARCH(";",Table4[[#This Row],[reference/s]],Table4[[#This Row],[Column6]]+1),"")</f>
        <v>95</v>
      </c>
      <c r="CH139" s="1">
        <f>IFERROR(SEARCH(";",Table4[[#This Row],[reference/s]],Table4[[#This Row],[Column7]]+1),"")</f>
        <v>121</v>
      </c>
      <c r="CI139" s="1">
        <f>IFERROR(SEARCH(";",Table4[[#This Row],[reference/s]],Table4[[#This Row],[Column8]]+1),"")</f>
        <v>193</v>
      </c>
      <c r="CJ139" s="1">
        <f>IFERROR(SEARCH(";",Table4[[#This Row],[reference/s]],Table4[[#This Row],[Column9]]+1),"")</f>
        <v>228</v>
      </c>
      <c r="CK139" s="1" t="str">
        <f>IFERROR(SEARCH(";",Table4[[#This Row],[reference/s]],Table4[[#This Row],[Column10]]+1),"")</f>
        <v/>
      </c>
      <c r="CL139" s="1" t="str">
        <f>IFERROR(SEARCH(";",Table4[[#This Row],[reference/s]],Table4[[#This Row],[Column11]]+1),"")</f>
        <v/>
      </c>
      <c r="CM139" s="1" t="str">
        <f>IFERROR(MID(Table4[[#This Row],[reference/s]],Table4[[#This Row],[Column3]]+2,Table4[[#This Row],[Column4]]-Table4[[#This Row],[Column3]]-2),"")</f>
        <v>EM-DAT</v>
      </c>
      <c r="CN139" s="1" t="str">
        <f>IFERROR(MID(Table4[[#This Row],[reference/s]],Table4[[#This Row],[Column4]]+2,Table4[[#This Row],[Column5]]-Table4[[#This Row],[Column4]]-2),"")</f>
        <v>SES DOC</v>
      </c>
      <c r="CO139" s="1" t="str">
        <f>IFERROR(MID(Table4[[#This Row],[reference/s]],Table4[[#This Row],[Column5]]+2,Table4[[#This Row],[Column6]]-Table4[[#This Row],[Column5]]-2),"")</f>
        <v>Keys SES report</v>
      </c>
    </row>
    <row r="140" spans="1:93">
      <c r="A140">
        <v>50</v>
      </c>
      <c r="B140" t="s">
        <v>1582</v>
      </c>
      <c r="C140" t="s">
        <v>606</v>
      </c>
      <c r="D140" t="s">
        <v>71</v>
      </c>
      <c r="E140" t="s">
        <v>72</v>
      </c>
      <c r="F140" s="4">
        <v>32984</v>
      </c>
      <c r="G140" s="7">
        <v>32993</v>
      </c>
      <c r="H140" t="s">
        <v>662</v>
      </c>
      <c r="I140" s="74">
        <v>1990</v>
      </c>
      <c r="K140" t="s">
        <v>1136</v>
      </c>
      <c r="L140" t="s">
        <v>73</v>
      </c>
      <c r="M140" t="s">
        <v>37</v>
      </c>
      <c r="N140" t="s">
        <v>751</v>
      </c>
      <c r="O140" s="11" t="s">
        <v>1164</v>
      </c>
      <c r="P140">
        <v>1</v>
      </c>
      <c r="Q140">
        <v>6</v>
      </c>
      <c r="R140">
        <v>3</v>
      </c>
      <c r="S140">
        <v>1</v>
      </c>
      <c r="T140">
        <v>7</v>
      </c>
      <c r="U140">
        <f>Table4[[#This Row],[Report]]*$P$322+Table4[[#This Row],[Journals]]*$Q$322+Table4[[#This Row],[Databases]]*$R$322+Table4[[#This Row],[Websites]]*$S$322+Table4[[#This Row],[Newspaper]]*$T$322</f>
        <v>297</v>
      </c>
      <c r="V140">
        <f>SUM(Table4[[#This Row],[Report]:[Websites]])</f>
        <v>11</v>
      </c>
      <c r="W140" t="str">
        <f>IF(Table4[[#This Row],[Insured Cost]]="",1,IF(Table4[[#This Row],[Reported cost]]="",2,""))</f>
        <v/>
      </c>
      <c r="X140">
        <v>3500</v>
      </c>
      <c r="Y140">
        <v>17000</v>
      </c>
      <c r="Z140">
        <v>5000</v>
      </c>
      <c r="AA140">
        <v>60</v>
      </c>
      <c r="AD140">
        <v>6</v>
      </c>
      <c r="AE140" s="2">
        <v>30000000</v>
      </c>
      <c r="AF140" s="2">
        <v>200000000</v>
      </c>
      <c r="AG140" s="78"/>
      <c r="AS140" s="74"/>
      <c r="AT140" s="74"/>
      <c r="BD140">
        <v>500</v>
      </c>
      <c r="BE140">
        <v>150</v>
      </c>
      <c r="BY140" t="s">
        <v>74</v>
      </c>
      <c r="BZ140" t="str">
        <f>IFERROR(LEFT(Table4[[#This Row],[reference/s]],SEARCH(";",Table4[[#This Row],[reference/s]])-1),"")</f>
        <v>ICA</v>
      </c>
      <c r="CA140" t="str">
        <f>IFERROR(MID(Table4[[#This Row],[reference/s]],SEARCH(";",Table4[[#This Row],[reference/s]])+2,SEARCH(";",Table4[[#This Row],[reference/s]],SEARCH(";",Table4[[#This Row],[reference/s]])+1)-SEARCH(";",Table4[[#This Row],[reference/s]])-2),"")</f>
        <v>wiki</v>
      </c>
      <c r="CB140">
        <f>IFERROR(SEARCH(";",Table4[[#This Row],[reference/s]]),"")</f>
        <v>4</v>
      </c>
      <c r="CC140" s="1">
        <f>IFERROR(SEARCH(";",Table4[[#This Row],[reference/s]],Table4[[#This Row],[Column2]]+1),"")</f>
        <v>10</v>
      </c>
      <c r="CD140" s="1">
        <f>IFERROR(SEARCH(";",Table4[[#This Row],[reference/s]],Table4[[#This Row],[Column3]]+1),"")</f>
        <v>20</v>
      </c>
      <c r="CE140" s="1">
        <f>IFERROR(SEARCH(";",Table4[[#This Row],[reference/s]],Table4[[#This Row],[Column4]]+1),"")</f>
        <v>28</v>
      </c>
      <c r="CF140" s="1">
        <f>IFERROR(SEARCH(";",Table4[[#This Row],[reference/s]],Table4[[#This Row],[Column5]]+1),"")</f>
        <v>47</v>
      </c>
      <c r="CG140" s="1">
        <f>IFERROR(SEARCH(";",Table4[[#This Row],[reference/s]],Table4[[#This Row],[Column6]]+1),"")</f>
        <v>64</v>
      </c>
      <c r="CH140" s="1">
        <f>IFERROR(SEARCH(";",Table4[[#This Row],[reference/s]],Table4[[#This Row],[Column7]]+1),"")</f>
        <v>76</v>
      </c>
      <c r="CI140" s="1">
        <f>IFERROR(SEARCH(";",Table4[[#This Row],[reference/s]],Table4[[#This Row],[Column8]]+1),"")</f>
        <v>104</v>
      </c>
      <c r="CJ140" s="1">
        <f>IFERROR(SEARCH(";",Table4[[#This Row],[reference/s]],Table4[[#This Row],[Column9]]+1),"")</f>
        <v>122</v>
      </c>
      <c r="CK140" s="1">
        <f>IFERROR(SEARCH(";",Table4[[#This Row],[reference/s]],Table4[[#This Row],[Column10]]+1),"")</f>
        <v>143</v>
      </c>
      <c r="CL140" s="1">
        <f>IFERROR(SEARCH(";",Table4[[#This Row],[reference/s]],Table4[[#This Row],[Column11]]+1),"")</f>
        <v>156</v>
      </c>
      <c r="CM140" s="1" t="str">
        <f>IFERROR(MID(Table4[[#This Row],[reference/s]],Table4[[#This Row],[Column3]]+2,Table4[[#This Row],[Column4]]-Table4[[#This Row],[Column3]]-2),"")</f>
        <v>EM-TRACK</v>
      </c>
      <c r="CN140" s="1" t="str">
        <f>IFERROR(MID(Table4[[#This Row],[reference/s]],Table4[[#This Row],[Column4]]+2,Table4[[#This Row],[Column5]]-Table4[[#This Row],[Column4]]-2),"")</f>
        <v>EM-DAT</v>
      </c>
      <c r="CO140" s="1" t="str">
        <f>IFERROR(MID(Table4[[#This Row],[reference/s]],Table4[[#This Row],[Column5]]+2,Table4[[#This Row],[Column6]]-Table4[[#This Row],[Column5]]-2),"")</f>
        <v>QLD flood history</v>
      </c>
    </row>
    <row r="141" spans="1:93">
      <c r="B141" t="s">
        <v>1582</v>
      </c>
      <c r="C141" t="s">
        <v>606</v>
      </c>
      <c r="F141" s="15">
        <v>33284</v>
      </c>
      <c r="G141" s="15">
        <v>33285</v>
      </c>
      <c r="H141" t="s">
        <v>661</v>
      </c>
      <c r="I141" s="74">
        <v>1991</v>
      </c>
      <c r="K141" t="s">
        <v>1167</v>
      </c>
      <c r="L141" t="s">
        <v>766</v>
      </c>
      <c r="M141" t="s">
        <v>37</v>
      </c>
      <c r="N141" t="s">
        <v>50</v>
      </c>
      <c r="O141" s="11" t="s">
        <v>1168</v>
      </c>
      <c r="P141">
        <v>0</v>
      </c>
      <c r="Q141">
        <v>0</v>
      </c>
      <c r="R141">
        <v>1</v>
      </c>
      <c r="S141">
        <v>1</v>
      </c>
      <c r="T141">
        <v>2</v>
      </c>
      <c r="U141">
        <f>Table4[[#This Row],[Report]]*$P$322+Table4[[#This Row],[Journals]]*$Q$322+Table4[[#This Row],[Databases]]*$R$322+Table4[[#This Row],[Websites]]*$S$322+Table4[[#This Row],[Newspaper]]*$T$322</f>
        <v>32</v>
      </c>
      <c r="V141">
        <f>SUM(Table4[[#This Row],[Report]:[Websites]])</f>
        <v>2</v>
      </c>
      <c r="W141" t="str">
        <f>IF(Table4[[#This Row],[Insured Cost]]="",1,IF(Table4[[#This Row],[Reported cost]]="",2,""))</f>
        <v/>
      </c>
      <c r="Y141">
        <v>5000</v>
      </c>
      <c r="Z141">
        <v>150</v>
      </c>
      <c r="AA141">
        <v>10</v>
      </c>
      <c r="AE141" s="2">
        <v>15000000</v>
      </c>
      <c r="AF141" s="2">
        <v>2000000</v>
      </c>
      <c r="AG141" s="78"/>
      <c r="AS141" s="74"/>
      <c r="AT141" s="74"/>
      <c r="BZ141" t="str">
        <f>IFERROR(LEFT(Table4[[#This Row],[reference/s]],SEARCH(";",Table4[[#This Row],[reference/s]])-1),"")</f>
        <v>ICA</v>
      </c>
      <c r="CA141" t="str">
        <f>IFERROR(MID(Table4[[#This Row],[reference/s]],SEARCH(";",Table4[[#This Row],[reference/s]])+2,SEARCH(";",Table4[[#This Row],[reference/s]],SEARCH(";",Table4[[#This Row],[reference/s]])+1)-SEARCH(";",Table4[[#This Row],[reference/s]])-2),"")</f>
        <v>wiki</v>
      </c>
      <c r="CB141">
        <f>IFERROR(SEARCH(";",Table4[[#This Row],[reference/s]]),"")</f>
        <v>4</v>
      </c>
      <c r="CC141" s="1">
        <f>IFERROR(SEARCH(";",Table4[[#This Row],[reference/s]],Table4[[#This Row],[Column2]]+1),"")</f>
        <v>10</v>
      </c>
      <c r="CD141" s="1">
        <f>IFERROR(SEARCH(";",Table4[[#This Row],[reference/s]],Table4[[#This Row],[Column3]]+1),"")</f>
        <v>27</v>
      </c>
      <c r="CE141" s="1" t="str">
        <f>IFERROR(SEARCH(";",Table4[[#This Row],[reference/s]],Table4[[#This Row],[Column4]]+1),"")</f>
        <v/>
      </c>
      <c r="CF141" s="1" t="str">
        <f>IFERROR(SEARCH(";",Table4[[#This Row],[reference/s]],Table4[[#This Row],[Column5]]+1),"")</f>
        <v/>
      </c>
      <c r="CG141" s="1" t="str">
        <f>IFERROR(SEARCH(";",Table4[[#This Row],[reference/s]],Table4[[#This Row],[Column6]]+1),"")</f>
        <v/>
      </c>
      <c r="CH141" s="1" t="str">
        <f>IFERROR(SEARCH(";",Table4[[#This Row],[reference/s]],Table4[[#This Row],[Column7]]+1),"")</f>
        <v/>
      </c>
      <c r="CI141" s="1" t="str">
        <f>IFERROR(SEARCH(";",Table4[[#This Row],[reference/s]],Table4[[#This Row],[Column8]]+1),"")</f>
        <v/>
      </c>
      <c r="CJ141" s="1" t="str">
        <f>IFERROR(SEARCH(";",Table4[[#This Row],[reference/s]],Table4[[#This Row],[Column9]]+1),"")</f>
        <v/>
      </c>
      <c r="CK141" s="1" t="str">
        <f>IFERROR(SEARCH(";",Table4[[#This Row],[reference/s]],Table4[[#This Row],[Column10]]+1),"")</f>
        <v/>
      </c>
      <c r="CL141" s="1" t="str">
        <f>IFERROR(SEARCH(";",Table4[[#This Row],[reference/s]],Table4[[#This Row],[Column11]]+1),"")</f>
        <v/>
      </c>
      <c r="CM141" s="1" t="str">
        <f>IFERROR(MID(Table4[[#This Row],[reference/s]],Table4[[#This Row],[Column3]]+2,Table4[[#This Row],[Column4]]-Table4[[#This Row],[Column3]]-2),"")</f>
        <v>PDF - newspaper</v>
      </c>
      <c r="CN141" s="1" t="str">
        <f>IFERROR(MID(Table4[[#This Row],[reference/s]],Table4[[#This Row],[Column4]]+2,Table4[[#This Row],[Column5]]-Table4[[#This Row],[Column4]]-2),"")</f>
        <v/>
      </c>
      <c r="CO141" s="1" t="str">
        <f>IFERROR(MID(Table4[[#This Row],[reference/s]],Table4[[#This Row],[Column5]]+2,Table4[[#This Row],[Column6]]-Table4[[#This Row],[Column5]]-2),"")</f>
        <v/>
      </c>
    </row>
    <row r="142" spans="1:93">
      <c r="A142">
        <v>429</v>
      </c>
      <c r="B142" t="s">
        <v>1589</v>
      </c>
      <c r="C142" t="s">
        <v>642</v>
      </c>
      <c r="D142" t="s">
        <v>301</v>
      </c>
      <c r="E142" t="s">
        <v>302</v>
      </c>
      <c r="F142" s="4">
        <v>33262</v>
      </c>
      <c r="G142" s="7">
        <v>33262</v>
      </c>
      <c r="H142" t="s">
        <v>657</v>
      </c>
      <c r="I142" s="74">
        <v>1991</v>
      </c>
      <c r="K142" t="s">
        <v>503</v>
      </c>
      <c r="L142" t="s">
        <v>30</v>
      </c>
      <c r="M142" t="s">
        <v>30</v>
      </c>
      <c r="N142" t="s">
        <v>739</v>
      </c>
      <c r="O142" s="11" t="s">
        <v>1137</v>
      </c>
      <c r="P142">
        <v>0</v>
      </c>
      <c r="Q142">
        <v>0</v>
      </c>
      <c r="R142">
        <v>2</v>
      </c>
      <c r="S142">
        <v>1</v>
      </c>
      <c r="T142">
        <v>0</v>
      </c>
      <c r="U142">
        <f>Table4[[#This Row],[Report]]*$P$322+Table4[[#This Row],[Journals]]*$Q$322+Table4[[#This Row],[Databases]]*$R$322+Table4[[#This Row],[Websites]]*$S$322+Table4[[#This Row],[Newspaper]]*$T$322</f>
        <v>50</v>
      </c>
      <c r="V142">
        <f>SUM(Table4[[#This Row],[Report]:[Websites]])</f>
        <v>3</v>
      </c>
      <c r="W142">
        <f>IF(Table4[[#This Row],[Insured Cost]]="",1,IF(Table4[[#This Row],[Reported cost]]="",2,""))</f>
        <v>2</v>
      </c>
      <c r="AE142" s="2">
        <v>12000000</v>
      </c>
      <c r="AF142" s="2"/>
      <c r="AG142" s="78"/>
      <c r="AS142" s="74"/>
      <c r="AT142" s="74"/>
      <c r="BY142" t="s">
        <v>303</v>
      </c>
      <c r="BZ142" t="str">
        <f>IFERROR(LEFT(Table4[[#This Row],[reference/s]],SEARCH(";",Table4[[#This Row],[reference/s]])-1),"")</f>
        <v>ICA</v>
      </c>
      <c r="CA142" t="str">
        <f>IFERROR(MID(Table4[[#This Row],[reference/s]],SEARCH(";",Table4[[#This Row],[reference/s]])+2,SEARCH(";",Table4[[#This Row],[reference/s]],SEARCH(";",Table4[[#This Row],[reference/s]])+1)-SEARCH(";",Table4[[#This Row],[reference/s]])-2),"")</f>
        <v>EM-TRACK</v>
      </c>
      <c r="CB142">
        <f>IFERROR(SEARCH(";",Table4[[#This Row],[reference/s]]),"")</f>
        <v>4</v>
      </c>
      <c r="CC142" s="1">
        <f>IFERROR(SEARCH(";",Table4[[#This Row],[reference/s]],Table4[[#This Row],[Column2]]+1),"")</f>
        <v>14</v>
      </c>
      <c r="CD142" s="1" t="str">
        <f>IFERROR(SEARCH(";",Table4[[#This Row],[reference/s]],Table4[[#This Row],[Column3]]+1),"")</f>
        <v/>
      </c>
      <c r="CE142" s="1" t="str">
        <f>IFERROR(SEARCH(";",Table4[[#This Row],[reference/s]],Table4[[#This Row],[Column4]]+1),"")</f>
        <v/>
      </c>
      <c r="CF142" s="1" t="str">
        <f>IFERROR(SEARCH(";",Table4[[#This Row],[reference/s]],Table4[[#This Row],[Column5]]+1),"")</f>
        <v/>
      </c>
      <c r="CG142" s="1" t="str">
        <f>IFERROR(SEARCH(";",Table4[[#This Row],[reference/s]],Table4[[#This Row],[Column6]]+1),"")</f>
        <v/>
      </c>
      <c r="CH142" s="1" t="str">
        <f>IFERROR(SEARCH(";",Table4[[#This Row],[reference/s]],Table4[[#This Row],[Column7]]+1),"")</f>
        <v/>
      </c>
      <c r="CI142" s="1" t="str">
        <f>IFERROR(SEARCH(";",Table4[[#This Row],[reference/s]],Table4[[#This Row],[Column8]]+1),"")</f>
        <v/>
      </c>
      <c r="CJ142" s="1" t="str">
        <f>IFERROR(SEARCH(";",Table4[[#This Row],[reference/s]],Table4[[#This Row],[Column9]]+1),"")</f>
        <v/>
      </c>
      <c r="CK142" s="1" t="str">
        <f>IFERROR(SEARCH(";",Table4[[#This Row],[reference/s]],Table4[[#This Row],[Column10]]+1),"")</f>
        <v/>
      </c>
      <c r="CL142" s="1" t="str">
        <f>IFERROR(SEARCH(";",Table4[[#This Row],[reference/s]],Table4[[#This Row],[Column11]]+1),"")</f>
        <v/>
      </c>
      <c r="CM142" s="1" t="str">
        <f>IFERROR(MID(Table4[[#This Row],[reference/s]],Table4[[#This Row],[Column3]]+2,Table4[[#This Row],[Column4]]-Table4[[#This Row],[Column3]]-2),"")</f>
        <v/>
      </c>
      <c r="CN142" s="1" t="str">
        <f>IFERROR(MID(Table4[[#This Row],[reference/s]],Table4[[#This Row],[Column4]]+2,Table4[[#This Row],[Column5]]-Table4[[#This Row],[Column4]]-2),"")</f>
        <v/>
      </c>
      <c r="CO142" s="1" t="str">
        <f>IFERROR(MID(Table4[[#This Row],[reference/s]],Table4[[#This Row],[Column5]]+2,Table4[[#This Row],[Column6]]-Table4[[#This Row],[Column5]]-2),"")</f>
        <v/>
      </c>
    </row>
    <row r="143" spans="1:93">
      <c r="B143" t="s">
        <v>1582</v>
      </c>
      <c r="C143" t="s">
        <v>585</v>
      </c>
      <c r="F143" s="4">
        <v>33234</v>
      </c>
      <c r="G143" s="7">
        <v>33248</v>
      </c>
      <c r="H143" t="s">
        <v>657</v>
      </c>
      <c r="I143" s="74">
        <v>1991</v>
      </c>
      <c r="K143" t="s">
        <v>636</v>
      </c>
      <c r="L143" t="s">
        <v>30</v>
      </c>
      <c r="M143" t="s">
        <v>30</v>
      </c>
      <c r="N143" t="s">
        <v>739</v>
      </c>
      <c r="O143" s="11" t="s">
        <v>866</v>
      </c>
      <c r="P143">
        <v>1</v>
      </c>
      <c r="Q143">
        <v>0</v>
      </c>
      <c r="R143">
        <v>1</v>
      </c>
      <c r="S143">
        <v>0</v>
      </c>
      <c r="T143">
        <v>1</v>
      </c>
      <c r="U143">
        <f>Table4[[#This Row],[Report]]*$P$322+Table4[[#This Row],[Journals]]*$Q$322+Table4[[#This Row],[Databases]]*$R$322+Table4[[#This Row],[Websites]]*$S$322+Table4[[#This Row],[Newspaper]]*$T$322</f>
        <v>61</v>
      </c>
      <c r="V143">
        <f>SUM(Table4[[#This Row],[Report]:[Websites]])</f>
        <v>2</v>
      </c>
      <c r="W143" t="str">
        <f>IF(Table4[[#This Row],[Insured Cost]]="",1,IF(Table4[[#This Row],[Reported cost]]="",2,""))</f>
        <v/>
      </c>
      <c r="Y143">
        <v>300</v>
      </c>
      <c r="Z143">
        <v>30</v>
      </c>
      <c r="AA143">
        <v>5</v>
      </c>
      <c r="AD143">
        <v>1</v>
      </c>
      <c r="AE143" s="2">
        <v>10000000</v>
      </c>
      <c r="AF143" s="2">
        <v>12000000</v>
      </c>
      <c r="AG143" s="78"/>
      <c r="AS143" s="74"/>
      <c r="AT143" s="74"/>
      <c r="AZ143">
        <v>13500</v>
      </c>
      <c r="BG143">
        <v>166</v>
      </c>
      <c r="BZ143" t="str">
        <f>IFERROR(LEFT(Table4[[#This Row],[reference/s]],SEARCH(";",Table4[[#This Row],[reference/s]])-1),"")</f>
        <v>ICA</v>
      </c>
      <c r="CA143" t="str">
        <f>IFERROR(MID(Table4[[#This Row],[reference/s]],SEARCH(";",Table4[[#This Row],[reference/s]])+2,SEARCH(";",Table4[[#This Row],[reference/s]],SEARCH(";",Table4[[#This Row],[reference/s]])+1)-SEARCH(";",Table4[[#This Row],[reference/s]])-2),"")</f>
        <v>PDF - newspaper</v>
      </c>
      <c r="CB143">
        <f>IFERROR(SEARCH(";",Table4[[#This Row],[reference/s]]),"")</f>
        <v>4</v>
      </c>
      <c r="CC143" s="1">
        <f>IFERROR(SEARCH(";",Table4[[#This Row],[reference/s]],Table4[[#This Row],[Column2]]+1),"")</f>
        <v>21</v>
      </c>
      <c r="CD143" s="1" t="str">
        <f>IFERROR(SEARCH(";",Table4[[#This Row],[reference/s]],Table4[[#This Row],[Column3]]+1),"")</f>
        <v/>
      </c>
      <c r="CE143" s="1" t="str">
        <f>IFERROR(SEARCH(";",Table4[[#This Row],[reference/s]],Table4[[#This Row],[Column4]]+1),"")</f>
        <v/>
      </c>
      <c r="CF143" s="1" t="str">
        <f>IFERROR(SEARCH(";",Table4[[#This Row],[reference/s]],Table4[[#This Row],[Column5]]+1),"")</f>
        <v/>
      </c>
      <c r="CG143" s="1" t="str">
        <f>IFERROR(SEARCH(";",Table4[[#This Row],[reference/s]],Table4[[#This Row],[Column6]]+1),"")</f>
        <v/>
      </c>
      <c r="CH143" s="1" t="str">
        <f>IFERROR(SEARCH(";",Table4[[#This Row],[reference/s]],Table4[[#This Row],[Column7]]+1),"")</f>
        <v/>
      </c>
      <c r="CI143" s="1" t="str">
        <f>IFERROR(SEARCH(";",Table4[[#This Row],[reference/s]],Table4[[#This Row],[Column8]]+1),"")</f>
        <v/>
      </c>
      <c r="CJ143" s="1" t="str">
        <f>IFERROR(SEARCH(";",Table4[[#This Row],[reference/s]],Table4[[#This Row],[Column9]]+1),"")</f>
        <v/>
      </c>
      <c r="CK143" s="1" t="str">
        <f>IFERROR(SEARCH(";",Table4[[#This Row],[reference/s]],Table4[[#This Row],[Column10]]+1),"")</f>
        <v/>
      </c>
      <c r="CL143" s="1" t="str">
        <f>IFERROR(SEARCH(";",Table4[[#This Row],[reference/s]],Table4[[#This Row],[Column11]]+1),"")</f>
        <v/>
      </c>
      <c r="CM143" s="1" t="str">
        <f>IFERROR(MID(Table4[[#This Row],[reference/s]],Table4[[#This Row],[Column3]]+2,Table4[[#This Row],[Column4]]-Table4[[#This Row],[Column3]]-2),"")</f>
        <v/>
      </c>
      <c r="CN143" s="1" t="str">
        <f>IFERROR(MID(Table4[[#This Row],[reference/s]],Table4[[#This Row],[Column4]]+2,Table4[[#This Row],[Column5]]-Table4[[#This Row],[Column4]]-2),"")</f>
        <v/>
      </c>
      <c r="CO143" s="1" t="str">
        <f>IFERROR(MID(Table4[[#This Row],[reference/s]],Table4[[#This Row],[Column5]]+2,Table4[[#This Row],[Column6]]-Table4[[#This Row],[Column5]]-2),"")</f>
        <v/>
      </c>
    </row>
    <row r="144" spans="1:93">
      <c r="A144">
        <v>265</v>
      </c>
      <c r="B144" t="s">
        <v>1589</v>
      </c>
      <c r="C144" t="s">
        <v>606</v>
      </c>
      <c r="D144" t="s">
        <v>189</v>
      </c>
      <c r="E144" t="s">
        <v>190</v>
      </c>
      <c r="F144" s="4">
        <v>33588</v>
      </c>
      <c r="G144" s="15">
        <v>33590</v>
      </c>
      <c r="H144" t="s">
        <v>660</v>
      </c>
      <c r="I144" s="74">
        <v>1991</v>
      </c>
      <c r="K144" t="s">
        <v>640</v>
      </c>
      <c r="L144" t="s">
        <v>30</v>
      </c>
      <c r="M144" t="s">
        <v>30</v>
      </c>
      <c r="N144" t="s">
        <v>739</v>
      </c>
      <c r="O144" s="11" t="s">
        <v>1138</v>
      </c>
      <c r="P144">
        <v>1</v>
      </c>
      <c r="Q144">
        <v>0</v>
      </c>
      <c r="R144">
        <v>1</v>
      </c>
      <c r="S144">
        <v>1</v>
      </c>
      <c r="T144">
        <v>0</v>
      </c>
      <c r="U144">
        <f>Table4[[#This Row],[Report]]*$P$322+Table4[[#This Row],[Journals]]*$Q$322+Table4[[#This Row],[Databases]]*$R$322+Table4[[#This Row],[Websites]]*$S$322+Table4[[#This Row],[Newspaper]]*$T$322</f>
        <v>70</v>
      </c>
      <c r="V144">
        <f>SUM(Table4[[#This Row],[Report]:[Websites]])</f>
        <v>3</v>
      </c>
      <c r="W144">
        <f>IF(Table4[[#This Row],[Insured Cost]]="",1,IF(Table4[[#This Row],[Reported cost]]="",2,""))</f>
        <v>2</v>
      </c>
      <c r="Y144">
        <v>20000</v>
      </c>
      <c r="Z144">
        <v>220</v>
      </c>
      <c r="AA144">
        <v>5</v>
      </c>
      <c r="AE144" s="2">
        <v>24000000</v>
      </c>
      <c r="AF144" s="2"/>
      <c r="AG144" s="78"/>
      <c r="AS144" s="74"/>
      <c r="AT144" s="74"/>
      <c r="BY144" t="s">
        <v>191</v>
      </c>
      <c r="BZ144" t="str">
        <f>IFERROR(LEFT(Table4[[#This Row],[reference/s]],SEARCH(";",Table4[[#This Row],[reference/s]])-1),"")</f>
        <v>EM-TRACK</v>
      </c>
      <c r="CA144" t="str">
        <f>IFERROR(MID(Table4[[#This Row],[reference/s]],SEARCH(";",Table4[[#This Row],[reference/s]])+2,SEARCH(";",Table4[[#This Row],[reference/s]],SEARCH(";",Table4[[#This Row],[reference/s]])+1)-SEARCH(";",Table4[[#This Row],[reference/s]])-2),"")</f>
        <v>wiki</v>
      </c>
      <c r="CB144">
        <f>IFERROR(SEARCH(";",Table4[[#This Row],[reference/s]]),"")</f>
        <v>9</v>
      </c>
      <c r="CC144" s="1">
        <f>IFERROR(SEARCH(";",Table4[[#This Row],[reference/s]],Table4[[#This Row],[Column2]]+1),"")</f>
        <v>15</v>
      </c>
      <c r="CD144" s="1" t="str">
        <f>IFERROR(SEARCH(";",Table4[[#This Row],[reference/s]],Table4[[#This Row],[Column3]]+1),"")</f>
        <v/>
      </c>
      <c r="CE144" s="1" t="str">
        <f>IFERROR(SEARCH(";",Table4[[#This Row],[reference/s]],Table4[[#This Row],[Column4]]+1),"")</f>
        <v/>
      </c>
      <c r="CF144" s="1" t="str">
        <f>IFERROR(SEARCH(";",Table4[[#This Row],[reference/s]],Table4[[#This Row],[Column5]]+1),"")</f>
        <v/>
      </c>
      <c r="CG144" s="1" t="str">
        <f>IFERROR(SEARCH(";",Table4[[#This Row],[reference/s]],Table4[[#This Row],[Column6]]+1),"")</f>
        <v/>
      </c>
      <c r="CH144" s="1" t="str">
        <f>IFERROR(SEARCH(";",Table4[[#This Row],[reference/s]],Table4[[#This Row],[Column7]]+1),"")</f>
        <v/>
      </c>
      <c r="CI144" s="1" t="str">
        <f>IFERROR(SEARCH(";",Table4[[#This Row],[reference/s]],Table4[[#This Row],[Column8]]+1),"")</f>
        <v/>
      </c>
      <c r="CJ144" s="1" t="str">
        <f>IFERROR(SEARCH(";",Table4[[#This Row],[reference/s]],Table4[[#This Row],[Column9]]+1),"")</f>
        <v/>
      </c>
      <c r="CK144" s="1" t="str">
        <f>IFERROR(SEARCH(";",Table4[[#This Row],[reference/s]],Table4[[#This Row],[Column10]]+1),"")</f>
        <v/>
      </c>
      <c r="CL144" s="1" t="str">
        <f>IFERROR(SEARCH(";",Table4[[#This Row],[reference/s]],Table4[[#This Row],[Column11]]+1),"")</f>
        <v/>
      </c>
      <c r="CM144" s="1" t="str">
        <f>IFERROR(MID(Table4[[#This Row],[reference/s]],Table4[[#This Row],[Column3]]+2,Table4[[#This Row],[Column4]]-Table4[[#This Row],[Column3]]-2),"")</f>
        <v/>
      </c>
      <c r="CN144" s="1" t="str">
        <f>IFERROR(MID(Table4[[#This Row],[reference/s]],Table4[[#This Row],[Column4]]+2,Table4[[#This Row],[Column5]]-Table4[[#This Row],[Column4]]-2),"")</f>
        <v/>
      </c>
      <c r="CO144" s="1" t="str">
        <f>IFERROR(MID(Table4[[#This Row],[reference/s]],Table4[[#This Row],[Column5]]+2,Table4[[#This Row],[Column6]]-Table4[[#This Row],[Column5]]-2),"")</f>
        <v/>
      </c>
    </row>
    <row r="145" spans="1:93">
      <c r="A145">
        <v>608</v>
      </c>
      <c r="B145" t="s">
        <v>1592</v>
      </c>
      <c r="C145" t="s">
        <v>642</v>
      </c>
      <c r="D145" t="s">
        <v>432</v>
      </c>
      <c r="E145" t="s">
        <v>433</v>
      </c>
      <c r="F145" s="7">
        <v>33260</v>
      </c>
      <c r="G145" s="7">
        <v>33260</v>
      </c>
      <c r="H145" t="s">
        <v>657</v>
      </c>
      <c r="I145" s="74">
        <v>1991</v>
      </c>
      <c r="K145" t="s">
        <v>496</v>
      </c>
      <c r="L145" t="s">
        <v>51</v>
      </c>
      <c r="M145" t="s">
        <v>51</v>
      </c>
      <c r="N145" t="s">
        <v>739</v>
      </c>
      <c r="O145" s="11" t="s">
        <v>1139</v>
      </c>
      <c r="P145">
        <v>0</v>
      </c>
      <c r="Q145">
        <v>1</v>
      </c>
      <c r="R145">
        <v>2</v>
      </c>
      <c r="S145">
        <v>0</v>
      </c>
      <c r="T145">
        <v>0</v>
      </c>
      <c r="U145">
        <f>Table4[[#This Row],[Report]]*$P$322+Table4[[#This Row],[Journals]]*$Q$322+Table4[[#This Row],[Databases]]*$R$322+Table4[[#This Row],[Websites]]*$S$322+Table4[[#This Row],[Newspaper]]*$T$322</f>
        <v>70</v>
      </c>
      <c r="V145">
        <f>SUM(Table4[[#This Row],[Report]:[Websites]])</f>
        <v>3</v>
      </c>
      <c r="W145">
        <f>IF(Table4[[#This Row],[Insured Cost]]="",1,IF(Table4[[#This Row],[Reported cost]]="",2,""))</f>
        <v>2</v>
      </c>
      <c r="AE145" s="2">
        <v>30000000</v>
      </c>
      <c r="AF145" s="2"/>
      <c r="AG145" s="78"/>
      <c r="AS145" s="74"/>
      <c r="AT145" s="74"/>
      <c r="BY145" t="s">
        <v>434</v>
      </c>
      <c r="BZ145" t="str">
        <f>IFERROR(LEFT(Table4[[#This Row],[reference/s]],SEARCH(";",Table4[[#This Row],[reference/s]])-1),"")</f>
        <v>ICA</v>
      </c>
      <c r="CA145" t="str">
        <f>IFERROR(MID(Table4[[#This Row],[reference/s]],SEARCH(";",Table4[[#This Row],[reference/s]])+2,SEARCH(";",Table4[[#This Row],[reference/s]],SEARCH(";",Table4[[#This Row],[reference/s]])+1)-SEARCH(";",Table4[[#This Row],[reference/s]])-2),"")</f>
        <v>EM-TRACK</v>
      </c>
      <c r="CB145">
        <f>IFERROR(SEARCH(";",Table4[[#This Row],[reference/s]]),"")</f>
        <v>4</v>
      </c>
      <c r="CC145" s="1">
        <f>IFERROR(SEARCH(";",Table4[[#This Row],[reference/s]],Table4[[#This Row],[Column2]]+1),"")</f>
        <v>14</v>
      </c>
      <c r="CD145" s="1" t="str">
        <f>IFERROR(SEARCH(";",Table4[[#This Row],[reference/s]],Table4[[#This Row],[Column3]]+1),"")</f>
        <v/>
      </c>
      <c r="CE145" s="1" t="str">
        <f>IFERROR(SEARCH(";",Table4[[#This Row],[reference/s]],Table4[[#This Row],[Column4]]+1),"")</f>
        <v/>
      </c>
      <c r="CF145" s="1" t="str">
        <f>IFERROR(SEARCH(";",Table4[[#This Row],[reference/s]],Table4[[#This Row],[Column5]]+1),"")</f>
        <v/>
      </c>
      <c r="CG145" s="1" t="str">
        <f>IFERROR(SEARCH(";",Table4[[#This Row],[reference/s]],Table4[[#This Row],[Column6]]+1),"")</f>
        <v/>
      </c>
      <c r="CH145" s="1" t="str">
        <f>IFERROR(SEARCH(";",Table4[[#This Row],[reference/s]],Table4[[#This Row],[Column7]]+1),"")</f>
        <v/>
      </c>
      <c r="CI145" s="1" t="str">
        <f>IFERROR(SEARCH(";",Table4[[#This Row],[reference/s]],Table4[[#This Row],[Column8]]+1),"")</f>
        <v/>
      </c>
      <c r="CJ145" s="1" t="str">
        <f>IFERROR(SEARCH(";",Table4[[#This Row],[reference/s]],Table4[[#This Row],[Column9]]+1),"")</f>
        <v/>
      </c>
      <c r="CK145" s="1" t="str">
        <f>IFERROR(SEARCH(";",Table4[[#This Row],[reference/s]],Table4[[#This Row],[Column10]]+1),"")</f>
        <v/>
      </c>
      <c r="CL145" s="1" t="str">
        <f>IFERROR(SEARCH(";",Table4[[#This Row],[reference/s]],Table4[[#This Row],[Column11]]+1),"")</f>
        <v/>
      </c>
      <c r="CM145" s="1" t="str">
        <f>IFERROR(MID(Table4[[#This Row],[reference/s]],Table4[[#This Row],[Column3]]+2,Table4[[#This Row],[Column4]]-Table4[[#This Row],[Column3]]-2),"")</f>
        <v/>
      </c>
      <c r="CN145" s="1" t="str">
        <f>IFERROR(MID(Table4[[#This Row],[reference/s]],Table4[[#This Row],[Column4]]+2,Table4[[#This Row],[Column5]]-Table4[[#This Row],[Column4]]-2),"")</f>
        <v/>
      </c>
      <c r="CO145" s="1" t="str">
        <f>IFERROR(MID(Table4[[#This Row],[reference/s]],Table4[[#This Row],[Column5]]+2,Table4[[#This Row],[Column6]]-Table4[[#This Row],[Column5]]-2),"")</f>
        <v/>
      </c>
    </row>
    <row r="146" spans="1:93">
      <c r="A146">
        <v>91</v>
      </c>
      <c r="B146" t="s">
        <v>1582</v>
      </c>
      <c r="C146" t="s">
        <v>606</v>
      </c>
      <c r="D146" t="s">
        <v>734</v>
      </c>
      <c r="E146" t="s">
        <v>870</v>
      </c>
      <c r="F146" s="4">
        <v>33276</v>
      </c>
      <c r="G146" s="7">
        <v>33279</v>
      </c>
      <c r="H146" t="s">
        <v>661</v>
      </c>
      <c r="I146" s="74">
        <v>1991</v>
      </c>
      <c r="K146" t="s">
        <v>690</v>
      </c>
      <c r="L146" t="s">
        <v>50</v>
      </c>
      <c r="M146" t="s">
        <v>50</v>
      </c>
      <c r="N146" t="s">
        <v>739</v>
      </c>
      <c r="O146" s="11" t="s">
        <v>1166</v>
      </c>
      <c r="P146">
        <v>1</v>
      </c>
      <c r="Q146">
        <v>0</v>
      </c>
      <c r="R146">
        <v>1</v>
      </c>
      <c r="S146">
        <v>1</v>
      </c>
      <c r="T146">
        <v>6</v>
      </c>
      <c r="U146">
        <f>Table4[[#This Row],[Report]]*$P$322+Table4[[#This Row],[Journals]]*$Q$322+Table4[[#This Row],[Databases]]*$R$322+Table4[[#This Row],[Websites]]*$S$322+Table4[[#This Row],[Newspaper]]*$T$322</f>
        <v>76</v>
      </c>
      <c r="V146">
        <f>SUM(Table4[[#This Row],[Report]:[Websites]])</f>
        <v>3</v>
      </c>
      <c r="W146" t="str">
        <f>IF(Table4[[#This Row],[Insured Cost]]="",1,IF(Table4[[#This Row],[Reported cost]]="",2,""))</f>
        <v/>
      </c>
      <c r="X146">
        <v>150</v>
      </c>
      <c r="AD146">
        <v>3</v>
      </c>
      <c r="AE146" s="2">
        <v>10000000</v>
      </c>
      <c r="AF146" s="2">
        <v>80000000</v>
      </c>
      <c r="AG146" s="78"/>
      <c r="AS146" s="74"/>
      <c r="AT146" s="74"/>
      <c r="BE146">
        <v>5</v>
      </c>
      <c r="BY146" t="s">
        <v>98</v>
      </c>
      <c r="BZ146" t="str">
        <f>IFERROR(LEFT(Table4[[#This Row],[reference/s]],SEARCH(";",Table4[[#This Row],[reference/s]])-1),"")</f>
        <v>EM-TRACK</v>
      </c>
      <c r="CA146" t="str">
        <f>IFERROR(MID(Table4[[#This Row],[reference/s]],SEARCH(";",Table4[[#This Row],[reference/s]])+2,SEARCH(";",Table4[[#This Row],[reference/s]],SEARCH(";",Table4[[#This Row],[reference/s]])+1)-SEARCH(";",Table4[[#This Row],[reference/s]])-2),"")</f>
        <v>QLD flood history</v>
      </c>
      <c r="CB146">
        <f>IFERROR(SEARCH(";",Table4[[#This Row],[reference/s]]),"")</f>
        <v>9</v>
      </c>
      <c r="CC146" s="1">
        <f>IFERROR(SEARCH(";",Table4[[#This Row],[reference/s]],Table4[[#This Row],[Column2]]+1),"")</f>
        <v>28</v>
      </c>
      <c r="CD146" s="1" t="str">
        <f>IFERROR(SEARCH(";",Table4[[#This Row],[reference/s]],Table4[[#This Row],[Column3]]+1),"")</f>
        <v/>
      </c>
      <c r="CE146" s="1" t="str">
        <f>IFERROR(SEARCH(";",Table4[[#This Row],[reference/s]],Table4[[#This Row],[Column4]]+1),"")</f>
        <v/>
      </c>
      <c r="CF146" s="1" t="str">
        <f>IFERROR(SEARCH(";",Table4[[#This Row],[reference/s]],Table4[[#This Row],[Column5]]+1),"")</f>
        <v/>
      </c>
      <c r="CG146" s="1" t="str">
        <f>IFERROR(SEARCH(";",Table4[[#This Row],[reference/s]],Table4[[#This Row],[Column6]]+1),"")</f>
        <v/>
      </c>
      <c r="CH146" s="1" t="str">
        <f>IFERROR(SEARCH(";",Table4[[#This Row],[reference/s]],Table4[[#This Row],[Column7]]+1),"")</f>
        <v/>
      </c>
      <c r="CI146" s="1" t="str">
        <f>IFERROR(SEARCH(";",Table4[[#This Row],[reference/s]],Table4[[#This Row],[Column8]]+1),"")</f>
        <v/>
      </c>
      <c r="CJ146" s="1" t="str">
        <f>IFERROR(SEARCH(";",Table4[[#This Row],[reference/s]],Table4[[#This Row],[Column9]]+1),"")</f>
        <v/>
      </c>
      <c r="CK146" s="1" t="str">
        <f>IFERROR(SEARCH(";",Table4[[#This Row],[reference/s]],Table4[[#This Row],[Column10]]+1),"")</f>
        <v/>
      </c>
      <c r="CL146" s="1" t="str">
        <f>IFERROR(SEARCH(";",Table4[[#This Row],[reference/s]],Table4[[#This Row],[Column11]]+1),"")</f>
        <v/>
      </c>
      <c r="CM146" s="1" t="str">
        <f>IFERROR(MID(Table4[[#This Row],[reference/s]],Table4[[#This Row],[Column3]]+2,Table4[[#This Row],[Column4]]-Table4[[#This Row],[Column3]]-2),"")</f>
        <v/>
      </c>
      <c r="CN146" s="1" t="str">
        <f>IFERROR(MID(Table4[[#This Row],[reference/s]],Table4[[#This Row],[Column4]]+2,Table4[[#This Row],[Column5]]-Table4[[#This Row],[Column4]]-2),"")</f>
        <v/>
      </c>
      <c r="CO146" s="1" t="str">
        <f>IFERROR(MID(Table4[[#This Row],[reference/s]],Table4[[#This Row],[Column5]]+2,Table4[[#This Row],[Column6]]-Table4[[#This Row],[Column5]]-2),"")</f>
        <v/>
      </c>
    </row>
    <row r="147" spans="1:93">
      <c r="A147">
        <v>122</v>
      </c>
      <c r="B147" t="s">
        <v>1582</v>
      </c>
      <c r="C147" t="s">
        <v>606</v>
      </c>
      <c r="D147" t="s">
        <v>108</v>
      </c>
      <c r="E147" t="s">
        <v>731</v>
      </c>
      <c r="F147" s="4">
        <v>33230</v>
      </c>
      <c r="G147" s="4">
        <v>33245</v>
      </c>
      <c r="H147" t="s">
        <v>657</v>
      </c>
      <c r="I147" s="74">
        <v>1991</v>
      </c>
      <c r="K147" t="s">
        <v>502</v>
      </c>
      <c r="L147" t="s">
        <v>614</v>
      </c>
      <c r="M147" t="s">
        <v>50</v>
      </c>
      <c r="N147" t="s">
        <v>163</v>
      </c>
      <c r="O147" s="35" t="s">
        <v>1165</v>
      </c>
      <c r="P147">
        <v>1</v>
      </c>
      <c r="Q147">
        <v>0</v>
      </c>
      <c r="R147">
        <v>3</v>
      </c>
      <c r="S147">
        <v>1</v>
      </c>
      <c r="T147">
        <v>9</v>
      </c>
      <c r="U147">
        <f>Table4[[#This Row],[Report]]*$P$322+Table4[[#This Row],[Journals]]*$Q$322+Table4[[#This Row],[Databases]]*$R$322+Table4[[#This Row],[Websites]]*$S$322+Table4[[#This Row],[Newspaper]]*$T$322</f>
        <v>119</v>
      </c>
      <c r="V147">
        <f>SUM(Table4[[#This Row],[Report]:[Websites]])</f>
        <v>5</v>
      </c>
      <c r="W147" t="str">
        <f>IF(Table4[[#This Row],[Insured Cost]]="",1,IF(Table4[[#This Row],[Reported cost]]="",2,""))</f>
        <v/>
      </c>
      <c r="Y147">
        <v>30000</v>
      </c>
      <c r="Z147">
        <v>200</v>
      </c>
      <c r="AA147">
        <v>35</v>
      </c>
      <c r="AD147">
        <v>6</v>
      </c>
      <c r="AE147" s="2">
        <v>32000000</v>
      </c>
      <c r="AF147" s="2">
        <v>100000000</v>
      </c>
      <c r="AG147" s="78"/>
      <c r="AS147" s="74"/>
      <c r="AT147" s="74"/>
      <c r="BA147" t="s">
        <v>926</v>
      </c>
      <c r="BE147">
        <v>50</v>
      </c>
      <c r="BY147" t="s">
        <v>109</v>
      </c>
      <c r="BZ147" t="str">
        <f>IFERROR(LEFT(Table4[[#This Row],[reference/s]],SEARCH(";",Table4[[#This Row],[reference/s]])-1),"")</f>
        <v>ICA</v>
      </c>
      <c r="CA147" t="str">
        <f>IFERROR(MID(Table4[[#This Row],[reference/s]],SEARCH(";",Table4[[#This Row],[reference/s]])+2,SEARCH(";",Table4[[#This Row],[reference/s]],SEARCH(";",Table4[[#This Row],[reference/s]])+1)-SEARCH(";",Table4[[#This Row],[reference/s]])-2),"")</f>
        <v>wiki</v>
      </c>
      <c r="CB147">
        <f>IFERROR(SEARCH(";",Table4[[#This Row],[reference/s]]),"")</f>
        <v>4</v>
      </c>
      <c r="CC147" s="1">
        <f>IFERROR(SEARCH(";",Table4[[#This Row],[reference/s]],Table4[[#This Row],[Column2]]+1),"")</f>
        <v>10</v>
      </c>
      <c r="CD147" s="1">
        <f>IFERROR(SEARCH(";",Table4[[#This Row],[reference/s]],Table4[[#This Row],[Column3]]+1),"")</f>
        <v>20</v>
      </c>
      <c r="CE147" s="1">
        <f>IFERROR(SEARCH(";",Table4[[#This Row],[reference/s]],Table4[[#This Row],[Column4]]+1),"")</f>
        <v>28</v>
      </c>
      <c r="CF147" s="1">
        <f>IFERROR(SEARCH(";",Table4[[#This Row],[reference/s]],Table4[[#This Row],[Column5]]+1),"")</f>
        <v>47</v>
      </c>
      <c r="CG147" s="1" t="str">
        <f>IFERROR(SEARCH(";",Table4[[#This Row],[reference/s]],Table4[[#This Row],[Column6]]+1),"")</f>
        <v/>
      </c>
      <c r="CH147" s="1" t="str">
        <f>IFERROR(SEARCH(";",Table4[[#This Row],[reference/s]],Table4[[#This Row],[Column7]]+1),"")</f>
        <v/>
      </c>
      <c r="CI147" s="1" t="str">
        <f>IFERROR(SEARCH(";",Table4[[#This Row],[reference/s]],Table4[[#This Row],[Column8]]+1),"")</f>
        <v/>
      </c>
      <c r="CJ147" s="1" t="str">
        <f>IFERROR(SEARCH(";",Table4[[#This Row],[reference/s]],Table4[[#This Row],[Column9]]+1),"")</f>
        <v/>
      </c>
      <c r="CK147" s="1" t="str">
        <f>IFERROR(SEARCH(";",Table4[[#This Row],[reference/s]],Table4[[#This Row],[Column10]]+1),"")</f>
        <v/>
      </c>
      <c r="CL147" s="1" t="str">
        <f>IFERROR(SEARCH(";",Table4[[#This Row],[reference/s]],Table4[[#This Row],[Column11]]+1),"")</f>
        <v/>
      </c>
      <c r="CM147" s="1" t="str">
        <f>IFERROR(MID(Table4[[#This Row],[reference/s]],Table4[[#This Row],[Column3]]+2,Table4[[#This Row],[Column4]]-Table4[[#This Row],[Column3]]-2),"")</f>
        <v>EM-TRACK</v>
      </c>
      <c r="CN147" s="1" t="str">
        <f>IFERROR(MID(Table4[[#This Row],[reference/s]],Table4[[#This Row],[Column4]]+2,Table4[[#This Row],[Column5]]-Table4[[#This Row],[Column4]]-2),"")</f>
        <v>EM-DAT</v>
      </c>
      <c r="CO147" s="1" t="str">
        <f>IFERROR(MID(Table4[[#This Row],[reference/s]],Table4[[#This Row],[Column5]]+2,Table4[[#This Row],[Column6]]-Table4[[#This Row],[Column5]]-2),"")</f>
        <v>QLD flood history</v>
      </c>
    </row>
    <row r="148" spans="1:93">
      <c r="A148">
        <v>340</v>
      </c>
      <c r="B148" t="s">
        <v>1582</v>
      </c>
      <c r="C148" t="s">
        <v>642</v>
      </c>
      <c r="D148" t="s">
        <v>237</v>
      </c>
      <c r="E148" t="s">
        <v>238</v>
      </c>
      <c r="F148" s="4">
        <v>33259</v>
      </c>
      <c r="G148" s="4">
        <v>33259</v>
      </c>
      <c r="H148" t="s">
        <v>657</v>
      </c>
      <c r="I148" s="74">
        <v>1991</v>
      </c>
      <c r="K148" t="s">
        <v>539</v>
      </c>
      <c r="L148" t="s">
        <v>37</v>
      </c>
      <c r="M148" t="s">
        <v>37</v>
      </c>
      <c r="N148" t="s">
        <v>739</v>
      </c>
      <c r="O148" s="11" t="s">
        <v>1322</v>
      </c>
      <c r="P148">
        <v>1</v>
      </c>
      <c r="Q148">
        <v>2</v>
      </c>
      <c r="R148">
        <v>2</v>
      </c>
      <c r="S148">
        <v>0</v>
      </c>
      <c r="T148">
        <v>0</v>
      </c>
      <c r="U148">
        <f>Table4[[#This Row],[Report]]*$P$322+Table4[[#This Row],[Journals]]*$Q$322+Table4[[#This Row],[Databases]]*$R$322+Table4[[#This Row],[Websites]]*$S$322+Table4[[#This Row],[Newspaper]]*$T$322</f>
        <v>140</v>
      </c>
      <c r="V148">
        <f>SUM(Table4[[#This Row],[Report]:[Websites]])</f>
        <v>5</v>
      </c>
      <c r="W148" t="str">
        <f>IF(Table4[[#This Row],[Insured Cost]]="",1,IF(Table4[[#This Row],[Reported cost]]="",2,""))</f>
        <v/>
      </c>
      <c r="AA148">
        <v>100</v>
      </c>
      <c r="AD148">
        <v>1</v>
      </c>
      <c r="AE148" s="2">
        <v>290000000</v>
      </c>
      <c r="AF148" s="2">
        <v>871000000</v>
      </c>
      <c r="AG148" s="78">
        <v>12000</v>
      </c>
      <c r="AS148" s="74"/>
      <c r="AT148" s="74"/>
      <c r="BD148">
        <v>10000</v>
      </c>
      <c r="BE148">
        <v>20</v>
      </c>
      <c r="BF148">
        <v>1000</v>
      </c>
      <c r="BY148" t="s">
        <v>239</v>
      </c>
      <c r="BZ148" t="str">
        <f>IFERROR(LEFT(Table4[[#This Row],[reference/s]],SEARCH(";",Table4[[#This Row],[reference/s]])-1),"")</f>
        <v>ICA</v>
      </c>
      <c r="CA148" t="str">
        <f>IFERROR(MID(Table4[[#This Row],[reference/s]],SEARCH(";",Table4[[#This Row],[reference/s]])+2,SEARCH(";",Table4[[#This Row],[reference/s]],SEARCH(";",Table4[[#This Row],[reference/s]])+1)-SEARCH(";",Table4[[#This Row],[reference/s]])-2),"")</f>
        <v>EM-TRACK</v>
      </c>
      <c r="CB148">
        <f>IFERROR(SEARCH(";",Table4[[#This Row],[reference/s]]),"")</f>
        <v>4</v>
      </c>
      <c r="CC148" s="1">
        <f>IFERROR(SEARCH(";",Table4[[#This Row],[reference/s]],Table4[[#This Row],[Column2]]+1),"")</f>
        <v>14</v>
      </c>
      <c r="CD148" s="1">
        <f>IFERROR(SEARCH(";",Table4[[#This Row],[reference/s]],Table4[[#This Row],[Column3]]+1),"")</f>
        <v>22</v>
      </c>
      <c r="CE148" s="1">
        <f>IFERROR(SEARCH(";",Table4[[#This Row],[reference/s]],Table4[[#This Row],[Column4]]+1),"")</f>
        <v>31</v>
      </c>
      <c r="CF148" s="1">
        <f>IFERROR(SEARCH(";",Table4[[#This Row],[reference/s]],Table4[[#This Row],[Column5]]+1),"")</f>
        <v>56</v>
      </c>
      <c r="CG148" s="1">
        <f>IFERROR(SEARCH(";",Table4[[#This Row],[reference/s]],Table4[[#This Row],[Column6]]+1),"")</f>
        <v>78</v>
      </c>
      <c r="CH148" s="1">
        <f>IFERROR(SEARCH(";",Table4[[#This Row],[reference/s]],Table4[[#This Row],[Column7]]+1),"")</f>
        <v>106</v>
      </c>
      <c r="CI148" s="1" t="str">
        <f>IFERROR(SEARCH(";",Table4[[#This Row],[reference/s]],Table4[[#This Row],[Column8]]+1),"")</f>
        <v/>
      </c>
      <c r="CJ148" s="1" t="str">
        <f>IFERROR(SEARCH(";",Table4[[#This Row],[reference/s]],Table4[[#This Row],[Column9]]+1),"")</f>
        <v/>
      </c>
      <c r="CK148" s="1" t="str">
        <f>IFERROR(SEARCH(";",Table4[[#This Row],[reference/s]],Table4[[#This Row],[Column10]]+1),"")</f>
        <v/>
      </c>
      <c r="CL148" s="1" t="str">
        <f>IFERROR(SEARCH(";",Table4[[#This Row],[reference/s]],Table4[[#This Row],[Column11]]+1),"")</f>
        <v/>
      </c>
      <c r="CM148" s="1" t="str">
        <f>IFERROR(MID(Table4[[#This Row],[reference/s]],Table4[[#This Row],[Column3]]+2,Table4[[#This Row],[Column4]]-Table4[[#This Row],[Column3]]-2),"")</f>
        <v>EM-DAT</v>
      </c>
      <c r="CN148" s="1" t="str">
        <f>IFERROR(MID(Table4[[#This Row],[reference/s]],Table4[[#This Row],[Column4]]+2,Table4[[#This Row],[Column5]]-Table4[[#This Row],[Column4]]-2),"")</f>
        <v>SES DOC</v>
      </c>
      <c r="CO148" s="1" t="str">
        <f>IFERROR(MID(Table4[[#This Row],[reference/s]],Table4[[#This Row],[Column5]]+2,Table4[[#This Row],[Column6]]-Table4[[#This Row],[Column5]]-2),"")</f>
        <v>PDF-NSW storms page B-3</v>
      </c>
    </row>
    <row r="149" spans="1:93">
      <c r="B149" t="s">
        <v>1579</v>
      </c>
      <c r="C149" t="s">
        <v>606</v>
      </c>
      <c r="D149" s="17" t="s">
        <v>944</v>
      </c>
      <c r="E149" t="s">
        <v>935</v>
      </c>
      <c r="F149" s="4">
        <v>33958</v>
      </c>
      <c r="G149" s="7">
        <v>33962</v>
      </c>
      <c r="H149" t="s">
        <v>660</v>
      </c>
      <c r="I149" s="74">
        <v>1992</v>
      </c>
      <c r="L149" t="s">
        <v>51</v>
      </c>
      <c r="M149" t="s">
        <v>51</v>
      </c>
      <c r="N149" t="s">
        <v>739</v>
      </c>
      <c r="O149" s="35" t="s">
        <v>701</v>
      </c>
      <c r="P149">
        <v>0</v>
      </c>
      <c r="Q149">
        <v>0</v>
      </c>
      <c r="R149">
        <v>0</v>
      </c>
      <c r="S149">
        <v>0</v>
      </c>
      <c r="T149">
        <v>4</v>
      </c>
      <c r="U149">
        <f>Table4[[#This Row],[Report]]*$P$322+Table4[[#This Row],[Journals]]*$Q$322+Table4[[#This Row],[Databases]]*$R$322+Table4[[#This Row],[Websites]]*$S$322+Table4[[#This Row],[Newspaper]]*$T$322</f>
        <v>4</v>
      </c>
      <c r="V149">
        <f>SUM(Table4[[#This Row],[Report]:[Websites]])</f>
        <v>0</v>
      </c>
      <c r="W149" t="str">
        <f>IF(Table4[[#This Row],[Insured Cost]]="",1,IF(Table4[[#This Row],[Reported cost]]="",2,""))</f>
        <v/>
      </c>
      <c r="AD149">
        <v>1</v>
      </c>
      <c r="AE149" s="2">
        <v>700000000</v>
      </c>
      <c r="AF149" s="2">
        <v>1000000000</v>
      </c>
      <c r="AG149" s="78"/>
      <c r="AS149" s="74"/>
      <c r="AT149" s="74"/>
      <c r="AY149" t="s">
        <v>936</v>
      </c>
      <c r="BD149">
        <v>150</v>
      </c>
      <c r="BP149">
        <v>1200</v>
      </c>
      <c r="BZ149" t="str">
        <f>IFERROR(LEFT(Table4[[#This Row],[reference/s]],SEARCH(";",Table4[[#This Row],[reference/s]])-1),"")</f>
        <v/>
      </c>
      <c r="CA149" t="str">
        <f>IFERROR(MID(Table4[[#This Row],[reference/s]],SEARCH(";",Table4[[#This Row],[reference/s]])+2,SEARCH(";",Table4[[#This Row],[reference/s]],SEARCH(";",Table4[[#This Row],[reference/s]])+1)-SEARCH(";",Table4[[#This Row],[reference/s]])-2),"")</f>
        <v/>
      </c>
      <c r="CB149" t="str">
        <f>IFERROR(SEARCH(";",Table4[[#This Row],[reference/s]]),"")</f>
        <v/>
      </c>
      <c r="CC149" s="1" t="str">
        <f>IFERROR(SEARCH(";",Table4[[#This Row],[reference/s]],Table4[[#This Row],[Column2]]+1),"")</f>
        <v/>
      </c>
      <c r="CD149" s="1" t="str">
        <f>IFERROR(SEARCH(";",Table4[[#This Row],[reference/s]],Table4[[#This Row],[Column3]]+1),"")</f>
        <v/>
      </c>
      <c r="CE149" s="1" t="str">
        <f>IFERROR(SEARCH(";",Table4[[#This Row],[reference/s]],Table4[[#This Row],[Column4]]+1),"")</f>
        <v/>
      </c>
      <c r="CF149" s="1" t="str">
        <f>IFERROR(SEARCH(";",Table4[[#This Row],[reference/s]],Table4[[#This Row],[Column5]]+1),"")</f>
        <v/>
      </c>
      <c r="CG149" s="1" t="str">
        <f>IFERROR(SEARCH(";",Table4[[#This Row],[reference/s]],Table4[[#This Row],[Column6]]+1),"")</f>
        <v/>
      </c>
      <c r="CH149" s="1" t="str">
        <f>IFERROR(SEARCH(";",Table4[[#This Row],[reference/s]],Table4[[#This Row],[Column7]]+1),"")</f>
        <v/>
      </c>
      <c r="CI149" s="1" t="str">
        <f>IFERROR(SEARCH(";",Table4[[#This Row],[reference/s]],Table4[[#This Row],[Column8]]+1),"")</f>
        <v/>
      </c>
      <c r="CJ149" s="1" t="str">
        <f>IFERROR(SEARCH(";",Table4[[#This Row],[reference/s]],Table4[[#This Row],[Column9]]+1),"")</f>
        <v/>
      </c>
      <c r="CK149" s="1" t="str">
        <f>IFERROR(SEARCH(";",Table4[[#This Row],[reference/s]],Table4[[#This Row],[Column10]]+1),"")</f>
        <v/>
      </c>
      <c r="CL149" s="1" t="str">
        <f>IFERROR(SEARCH(";",Table4[[#This Row],[reference/s]],Table4[[#This Row],[Column11]]+1),"")</f>
        <v/>
      </c>
      <c r="CM149" s="1" t="str">
        <f>IFERROR(MID(Table4[[#This Row],[reference/s]],Table4[[#This Row],[Column3]]+2,Table4[[#This Row],[Column4]]-Table4[[#This Row],[Column3]]-2),"")</f>
        <v/>
      </c>
      <c r="CN149" s="1" t="str">
        <f>IFERROR(MID(Table4[[#This Row],[reference/s]],Table4[[#This Row],[Column4]]+2,Table4[[#This Row],[Column5]]-Table4[[#This Row],[Column4]]-2),"")</f>
        <v/>
      </c>
      <c r="CO149" s="1" t="str">
        <f>IFERROR(MID(Table4[[#This Row],[reference/s]],Table4[[#This Row],[Column5]]+2,Table4[[#This Row],[Column6]]-Table4[[#This Row],[Column5]]-2),"")</f>
        <v/>
      </c>
    </row>
    <row r="150" spans="1:93">
      <c r="B150" t="s">
        <v>1593</v>
      </c>
      <c r="C150" t="s">
        <v>606</v>
      </c>
      <c r="E150" t="s">
        <v>930</v>
      </c>
      <c r="F150" s="15">
        <v>33644</v>
      </c>
      <c r="G150" s="15">
        <v>33649</v>
      </c>
      <c r="H150" t="s">
        <v>661</v>
      </c>
      <c r="I150" s="74">
        <v>1992</v>
      </c>
      <c r="K150" t="s">
        <v>931</v>
      </c>
      <c r="L150" t="s">
        <v>37</v>
      </c>
      <c r="M150" t="s">
        <v>37</v>
      </c>
      <c r="N150" t="s">
        <v>739</v>
      </c>
      <c r="O150" s="11" t="s">
        <v>704</v>
      </c>
      <c r="P150">
        <v>0</v>
      </c>
      <c r="Q150">
        <v>0</v>
      </c>
      <c r="R150">
        <v>0</v>
      </c>
      <c r="S150">
        <v>1</v>
      </c>
      <c r="T150">
        <v>2</v>
      </c>
      <c r="U150">
        <f>Table4[[#This Row],[Report]]*$P$322+Table4[[#This Row],[Journals]]*$Q$322+Table4[[#This Row],[Databases]]*$R$322+Table4[[#This Row],[Websites]]*$S$322+Table4[[#This Row],[Newspaper]]*$T$322</f>
        <v>12</v>
      </c>
      <c r="V150">
        <f>SUM(Table4[[#This Row],[Report]:[Websites]])</f>
        <v>1</v>
      </c>
      <c r="W150">
        <f>IF(Table4[[#This Row],[Insured Cost]]="",1,IF(Table4[[#This Row],[Reported cost]]="",2,""))</f>
        <v>1</v>
      </c>
      <c r="X150">
        <v>250</v>
      </c>
      <c r="Y150">
        <v>15000</v>
      </c>
      <c r="Z150">
        <v>150</v>
      </c>
      <c r="AF150" s="2">
        <v>40000000</v>
      </c>
      <c r="AG150" s="78"/>
      <c r="AS150" s="74"/>
      <c r="AT150" s="74"/>
      <c r="BZ150" t="str">
        <f>IFERROR(LEFT(Table4[[#This Row],[reference/s]],SEARCH(";",Table4[[#This Row],[reference/s]])-1),"")</f>
        <v>wiki</v>
      </c>
      <c r="CA150" t="str">
        <f>IFERROR(MID(Table4[[#This Row],[reference/s]],SEARCH(";",Table4[[#This Row],[reference/s]])+2,SEARCH(";",Table4[[#This Row],[reference/s]],SEARCH(";",Table4[[#This Row],[reference/s]])+1)-SEARCH(";",Table4[[#This Row],[reference/s]])-2),"")</f>
        <v/>
      </c>
      <c r="CB150">
        <f>IFERROR(SEARCH(";",Table4[[#This Row],[reference/s]]),"")</f>
        <v>5</v>
      </c>
      <c r="CC150" s="1" t="str">
        <f>IFERROR(SEARCH(";",Table4[[#This Row],[reference/s]],Table4[[#This Row],[Column2]]+1),"")</f>
        <v/>
      </c>
      <c r="CD150" s="1" t="str">
        <f>IFERROR(SEARCH(";",Table4[[#This Row],[reference/s]],Table4[[#This Row],[Column3]]+1),"")</f>
        <v/>
      </c>
      <c r="CE150" s="1" t="str">
        <f>IFERROR(SEARCH(";",Table4[[#This Row],[reference/s]],Table4[[#This Row],[Column4]]+1),"")</f>
        <v/>
      </c>
      <c r="CF150" s="1" t="str">
        <f>IFERROR(SEARCH(";",Table4[[#This Row],[reference/s]],Table4[[#This Row],[Column5]]+1),"")</f>
        <v/>
      </c>
      <c r="CG150" s="1" t="str">
        <f>IFERROR(SEARCH(";",Table4[[#This Row],[reference/s]],Table4[[#This Row],[Column6]]+1),"")</f>
        <v/>
      </c>
      <c r="CH150" s="1" t="str">
        <f>IFERROR(SEARCH(";",Table4[[#This Row],[reference/s]],Table4[[#This Row],[Column7]]+1),"")</f>
        <v/>
      </c>
      <c r="CI150" s="1" t="str">
        <f>IFERROR(SEARCH(";",Table4[[#This Row],[reference/s]],Table4[[#This Row],[Column8]]+1),"")</f>
        <v/>
      </c>
      <c r="CJ150" s="1" t="str">
        <f>IFERROR(SEARCH(";",Table4[[#This Row],[reference/s]],Table4[[#This Row],[Column9]]+1),"")</f>
        <v/>
      </c>
      <c r="CK150" s="1" t="str">
        <f>IFERROR(SEARCH(";",Table4[[#This Row],[reference/s]],Table4[[#This Row],[Column10]]+1),"")</f>
        <v/>
      </c>
      <c r="CL150" s="1" t="str">
        <f>IFERROR(SEARCH(";",Table4[[#This Row],[reference/s]],Table4[[#This Row],[Column11]]+1),"")</f>
        <v/>
      </c>
      <c r="CM150" s="1" t="str">
        <f>IFERROR(MID(Table4[[#This Row],[reference/s]],Table4[[#This Row],[Column3]]+2,Table4[[#This Row],[Column4]]-Table4[[#This Row],[Column3]]-2),"")</f>
        <v/>
      </c>
      <c r="CN150" s="1" t="str">
        <f>IFERROR(MID(Table4[[#This Row],[reference/s]],Table4[[#This Row],[Column4]]+2,Table4[[#This Row],[Column5]]-Table4[[#This Row],[Column4]]-2),"")</f>
        <v/>
      </c>
      <c r="CO150" s="1" t="str">
        <f>IFERROR(MID(Table4[[#This Row],[reference/s]],Table4[[#This Row],[Column5]]+2,Table4[[#This Row],[Column6]]-Table4[[#This Row],[Column5]]-2),"")</f>
        <v/>
      </c>
    </row>
    <row r="151" spans="1:93">
      <c r="B151" t="s">
        <v>1593</v>
      </c>
      <c r="C151" t="s">
        <v>606</v>
      </c>
      <c r="E151" t="s">
        <v>934</v>
      </c>
      <c r="F151" s="4">
        <v>33893</v>
      </c>
      <c r="G151" s="4">
        <v>33897</v>
      </c>
      <c r="H151" t="s">
        <v>663</v>
      </c>
      <c r="I151" s="74">
        <v>1992</v>
      </c>
      <c r="K151" t="s">
        <v>933</v>
      </c>
      <c r="L151" t="s">
        <v>932</v>
      </c>
      <c r="M151" t="s">
        <v>30</v>
      </c>
      <c r="N151" t="s">
        <v>37</v>
      </c>
      <c r="O151" s="11" t="s">
        <v>1563</v>
      </c>
      <c r="P151">
        <v>0</v>
      </c>
      <c r="Q151">
        <v>0</v>
      </c>
      <c r="R151">
        <v>0</v>
      </c>
      <c r="S151">
        <v>1</v>
      </c>
      <c r="T151">
        <v>2</v>
      </c>
      <c r="U151">
        <f>Table4[[#This Row],[Report]]*$P$322+Table4[[#This Row],[Journals]]*$Q$322+Table4[[#This Row],[Databases]]*$R$322+Table4[[#This Row],[Websites]]*$S$322+Table4[[#This Row],[Newspaper]]*$T$322</f>
        <v>12</v>
      </c>
      <c r="V151">
        <f>SUM(Table4[[#This Row],[Report]:[Websites]])</f>
        <v>1</v>
      </c>
      <c r="W151">
        <f>IF(Table4[[#This Row],[Insured Cost]]="",1,IF(Table4[[#This Row],[Reported cost]]="",2,""))</f>
        <v>1</v>
      </c>
      <c r="X151">
        <v>400</v>
      </c>
      <c r="AA151">
        <v>15</v>
      </c>
      <c r="AD151" s="11">
        <v>3</v>
      </c>
      <c r="AF151" s="2">
        <v>10000000</v>
      </c>
      <c r="AG151" s="78"/>
      <c r="AS151" s="74"/>
      <c r="AT151" s="74"/>
      <c r="AZ151" t="s">
        <v>1564</v>
      </c>
      <c r="BP151">
        <v>180</v>
      </c>
      <c r="BZ151" t="str">
        <f>IFERROR(LEFT(Table4[[#This Row],[reference/s]],SEARCH(";",Table4[[#This Row],[reference/s]])-1),"")</f>
        <v>PDF - newspaper</v>
      </c>
      <c r="CA151" t="str">
        <f>IFERROR(MID(Table4[[#This Row],[reference/s]],SEARCH(";",Table4[[#This Row],[reference/s]])+2,SEARCH(";",Table4[[#This Row],[reference/s]],SEARCH(";",Table4[[#This Row],[reference/s]])+1)-SEARCH(";",Table4[[#This Row],[reference/s]])-2),"")</f>
        <v/>
      </c>
      <c r="CB151">
        <f>IFERROR(SEARCH(";",Table4[[#This Row],[reference/s]]),"")</f>
        <v>16</v>
      </c>
      <c r="CC151" s="1" t="str">
        <f>IFERROR(SEARCH(";",Table4[[#This Row],[reference/s]],Table4[[#This Row],[Column2]]+1),"")</f>
        <v/>
      </c>
      <c r="CD151" s="1" t="str">
        <f>IFERROR(SEARCH(";",Table4[[#This Row],[reference/s]],Table4[[#This Row],[Column3]]+1),"")</f>
        <v/>
      </c>
      <c r="CE151" s="1" t="str">
        <f>IFERROR(SEARCH(";",Table4[[#This Row],[reference/s]],Table4[[#This Row],[Column4]]+1),"")</f>
        <v/>
      </c>
      <c r="CF151" s="1" t="str">
        <f>IFERROR(SEARCH(";",Table4[[#This Row],[reference/s]],Table4[[#This Row],[Column5]]+1),"")</f>
        <v/>
      </c>
      <c r="CG151" s="1" t="str">
        <f>IFERROR(SEARCH(";",Table4[[#This Row],[reference/s]],Table4[[#This Row],[Column6]]+1),"")</f>
        <v/>
      </c>
      <c r="CH151" s="1" t="str">
        <f>IFERROR(SEARCH(";",Table4[[#This Row],[reference/s]],Table4[[#This Row],[Column7]]+1),"")</f>
        <v/>
      </c>
      <c r="CI151" s="1" t="str">
        <f>IFERROR(SEARCH(";",Table4[[#This Row],[reference/s]],Table4[[#This Row],[Column8]]+1),"")</f>
        <v/>
      </c>
      <c r="CJ151" s="1" t="str">
        <f>IFERROR(SEARCH(";",Table4[[#This Row],[reference/s]],Table4[[#This Row],[Column9]]+1),"")</f>
        <v/>
      </c>
      <c r="CK151" s="1" t="str">
        <f>IFERROR(SEARCH(";",Table4[[#This Row],[reference/s]],Table4[[#This Row],[Column10]]+1),"")</f>
        <v/>
      </c>
      <c r="CL151" s="1" t="str">
        <f>IFERROR(SEARCH(";",Table4[[#This Row],[reference/s]],Table4[[#This Row],[Column11]]+1),"")</f>
        <v/>
      </c>
      <c r="CM151" s="1" t="str">
        <f>IFERROR(MID(Table4[[#This Row],[reference/s]],Table4[[#This Row],[Column3]]+2,Table4[[#This Row],[Column4]]-Table4[[#This Row],[Column3]]-2),"")</f>
        <v/>
      </c>
      <c r="CN151" s="1" t="str">
        <f>IFERROR(MID(Table4[[#This Row],[reference/s]],Table4[[#This Row],[Column4]]+2,Table4[[#This Row],[Column5]]-Table4[[#This Row],[Column4]]-2),"")</f>
        <v/>
      </c>
      <c r="CO151" s="1" t="str">
        <f>IFERROR(MID(Table4[[#This Row],[reference/s]],Table4[[#This Row],[Column5]]+2,Table4[[#This Row],[Column6]]-Table4[[#This Row],[Column5]]-2),"")</f>
        <v/>
      </c>
    </row>
    <row r="152" spans="1:93">
      <c r="B152" t="s">
        <v>1582</v>
      </c>
      <c r="C152" t="s">
        <v>475</v>
      </c>
      <c r="D152" t="s">
        <v>735</v>
      </c>
      <c r="E152" t="s">
        <v>736</v>
      </c>
      <c r="F152" s="4">
        <v>33667</v>
      </c>
      <c r="G152" s="4">
        <v>33680</v>
      </c>
      <c r="H152" t="s">
        <v>658</v>
      </c>
      <c r="I152" s="74">
        <v>1992</v>
      </c>
      <c r="K152" t="s">
        <v>927</v>
      </c>
      <c r="L152" t="s">
        <v>50</v>
      </c>
      <c r="M152" t="s">
        <v>50</v>
      </c>
      <c r="N152" t="s">
        <v>739</v>
      </c>
      <c r="O152" s="11" t="s">
        <v>737</v>
      </c>
      <c r="P152">
        <v>0</v>
      </c>
      <c r="Q152">
        <v>0</v>
      </c>
      <c r="R152">
        <v>0</v>
      </c>
      <c r="S152">
        <v>2</v>
      </c>
      <c r="T152">
        <v>3</v>
      </c>
      <c r="U152">
        <f>Table4[[#This Row],[Report]]*$P$322+Table4[[#This Row],[Journals]]*$Q$322+Table4[[#This Row],[Databases]]*$R$322+Table4[[#This Row],[Websites]]*$S$322+Table4[[#This Row],[Newspaper]]*$T$322</f>
        <v>23</v>
      </c>
      <c r="V152">
        <f>SUM(Table4[[#This Row],[Report]:[Websites]])</f>
        <v>2</v>
      </c>
      <c r="W152" t="str">
        <f>IF(Table4[[#This Row],[Insured Cost]]="",1,IF(Table4[[#This Row],[Reported cost]]="",2,""))</f>
        <v/>
      </c>
      <c r="AE152" s="2">
        <v>2500000</v>
      </c>
      <c r="AF152" s="2">
        <v>10000000</v>
      </c>
      <c r="AG152" s="78"/>
      <c r="AS152" s="74"/>
      <c r="AT152" s="74"/>
      <c r="BE152">
        <v>200</v>
      </c>
      <c r="BQ152">
        <v>20</v>
      </c>
      <c r="BZ152" t="str">
        <f>IFERROR(LEFT(Table4[[#This Row],[reference/s]],SEARCH(";",Table4[[#This Row],[reference/s]])-1),"")</f>
        <v>http://www.bom.gov.au/cyclone/history/fran.shtml</v>
      </c>
      <c r="CA152" t="str">
        <f>IFERROR(MID(Table4[[#This Row],[reference/s]],SEARCH(";",Table4[[#This Row],[reference/s]])+2,SEARCH(";",Table4[[#This Row],[reference/s]],SEARCH(";",Table4[[#This Row],[reference/s]])+1)-SEARCH(";",Table4[[#This Row],[reference/s]])-2),"")</f>
        <v>harden-up</v>
      </c>
      <c r="CB152">
        <f>IFERROR(SEARCH(";",Table4[[#This Row],[reference/s]]),"")</f>
        <v>49</v>
      </c>
      <c r="CC152" s="1">
        <f>IFERROR(SEARCH(";",Table4[[#This Row],[reference/s]],Table4[[#This Row],[Column2]]+1),"")</f>
        <v>60</v>
      </c>
      <c r="CD152" s="1" t="str">
        <f>IFERROR(SEARCH(";",Table4[[#This Row],[reference/s]],Table4[[#This Row],[Column3]]+1),"")</f>
        <v/>
      </c>
      <c r="CE152" s="1" t="str">
        <f>IFERROR(SEARCH(";",Table4[[#This Row],[reference/s]],Table4[[#This Row],[Column4]]+1),"")</f>
        <v/>
      </c>
      <c r="CF152" s="1" t="str">
        <f>IFERROR(SEARCH(";",Table4[[#This Row],[reference/s]],Table4[[#This Row],[Column5]]+1),"")</f>
        <v/>
      </c>
      <c r="CG152" s="1" t="str">
        <f>IFERROR(SEARCH(";",Table4[[#This Row],[reference/s]],Table4[[#This Row],[Column6]]+1),"")</f>
        <v/>
      </c>
      <c r="CH152" s="1" t="str">
        <f>IFERROR(SEARCH(";",Table4[[#This Row],[reference/s]],Table4[[#This Row],[Column7]]+1),"")</f>
        <v/>
      </c>
      <c r="CI152" s="1" t="str">
        <f>IFERROR(SEARCH(";",Table4[[#This Row],[reference/s]],Table4[[#This Row],[Column8]]+1),"")</f>
        <v/>
      </c>
      <c r="CJ152" s="1" t="str">
        <f>IFERROR(SEARCH(";",Table4[[#This Row],[reference/s]],Table4[[#This Row],[Column9]]+1),"")</f>
        <v/>
      </c>
      <c r="CK152" s="1" t="str">
        <f>IFERROR(SEARCH(";",Table4[[#This Row],[reference/s]],Table4[[#This Row],[Column10]]+1),"")</f>
        <v/>
      </c>
      <c r="CL152" s="1" t="str">
        <f>IFERROR(SEARCH(";",Table4[[#This Row],[reference/s]],Table4[[#This Row],[Column11]]+1),"")</f>
        <v/>
      </c>
      <c r="CM152" s="1" t="str">
        <f>IFERROR(MID(Table4[[#This Row],[reference/s]],Table4[[#This Row],[Column3]]+2,Table4[[#This Row],[Column4]]-Table4[[#This Row],[Column3]]-2),"")</f>
        <v/>
      </c>
      <c r="CN152" s="1" t="str">
        <f>IFERROR(MID(Table4[[#This Row],[reference/s]],Table4[[#This Row],[Column4]]+2,Table4[[#This Row],[Column5]]-Table4[[#This Row],[Column4]]-2),"")</f>
        <v/>
      </c>
      <c r="CO152" s="1" t="str">
        <f>IFERROR(MID(Table4[[#This Row],[reference/s]],Table4[[#This Row],[Column5]]+2,Table4[[#This Row],[Column6]]-Table4[[#This Row],[Column5]]-2),"")</f>
        <v/>
      </c>
    </row>
    <row r="153" spans="1:93">
      <c r="B153" t="s">
        <v>1579</v>
      </c>
      <c r="C153" t="s">
        <v>642</v>
      </c>
      <c r="D153" s="17" t="s">
        <v>943</v>
      </c>
      <c r="F153" s="4">
        <v>33958</v>
      </c>
      <c r="G153" s="4">
        <v>33962</v>
      </c>
      <c r="H153" t="s">
        <v>660</v>
      </c>
      <c r="I153" s="74">
        <v>1992</v>
      </c>
      <c r="K153" t="s">
        <v>30</v>
      </c>
      <c r="L153" t="s">
        <v>30</v>
      </c>
      <c r="M153" t="s">
        <v>30</v>
      </c>
      <c r="N153" t="s">
        <v>739</v>
      </c>
      <c r="O153" s="35" t="s">
        <v>738</v>
      </c>
      <c r="P153">
        <v>0</v>
      </c>
      <c r="Q153">
        <v>0</v>
      </c>
      <c r="R153">
        <v>1</v>
      </c>
      <c r="S153">
        <v>0</v>
      </c>
      <c r="T153">
        <v>3</v>
      </c>
      <c r="U153">
        <f>Table4[[#This Row],[Report]]*$P$322+Table4[[#This Row],[Journals]]*$Q$322+Table4[[#This Row],[Databases]]*$R$322+Table4[[#This Row],[Websites]]*$S$322+Table4[[#This Row],[Newspaper]]*$T$322</f>
        <v>23</v>
      </c>
      <c r="V153">
        <f>SUM(Table4[[#This Row],[Report]:[Websites]])</f>
        <v>1</v>
      </c>
      <c r="W153">
        <f>IF(Table4[[#This Row],[Insured Cost]]="",1,IF(Table4[[#This Row],[Reported cost]]="",2,""))</f>
        <v>1</v>
      </c>
      <c r="AD153">
        <v>2</v>
      </c>
      <c r="AF153" s="2">
        <v>274900000</v>
      </c>
      <c r="AG153" s="78"/>
      <c r="AS153" s="74"/>
      <c r="AT153" s="74"/>
      <c r="BZ153" t="str">
        <f>IFERROR(LEFT(Table4[[#This Row],[reference/s]],SEARCH(";",Table4[[#This Row],[reference/s]])-1),"")</f>
        <v>EM-DAT</v>
      </c>
      <c r="CA153" t="str">
        <f>IFERROR(MID(Table4[[#This Row],[reference/s]],SEARCH(";",Table4[[#This Row],[reference/s]])+2,SEARCH(";",Table4[[#This Row],[reference/s]],SEARCH(";",Table4[[#This Row],[reference/s]])+1)-SEARCH(";",Table4[[#This Row],[reference/s]])-2),"")</f>
        <v/>
      </c>
      <c r="CB153">
        <f>IFERROR(SEARCH(";",Table4[[#This Row],[reference/s]]),"")</f>
        <v>7</v>
      </c>
      <c r="CC153" s="1" t="str">
        <f>IFERROR(SEARCH(";",Table4[[#This Row],[reference/s]],Table4[[#This Row],[Column2]]+1),"")</f>
        <v/>
      </c>
      <c r="CD153" s="1" t="str">
        <f>IFERROR(SEARCH(";",Table4[[#This Row],[reference/s]],Table4[[#This Row],[Column3]]+1),"")</f>
        <v/>
      </c>
      <c r="CE153" s="1" t="str">
        <f>IFERROR(SEARCH(";",Table4[[#This Row],[reference/s]],Table4[[#This Row],[Column4]]+1),"")</f>
        <v/>
      </c>
      <c r="CF153" s="1" t="str">
        <f>IFERROR(SEARCH(";",Table4[[#This Row],[reference/s]],Table4[[#This Row],[Column5]]+1),"")</f>
        <v/>
      </c>
      <c r="CG153" s="1" t="str">
        <f>IFERROR(SEARCH(";",Table4[[#This Row],[reference/s]],Table4[[#This Row],[Column6]]+1),"")</f>
        <v/>
      </c>
      <c r="CH153" s="1" t="str">
        <f>IFERROR(SEARCH(";",Table4[[#This Row],[reference/s]],Table4[[#This Row],[Column7]]+1),"")</f>
        <v/>
      </c>
      <c r="CI153" s="1" t="str">
        <f>IFERROR(SEARCH(";",Table4[[#This Row],[reference/s]],Table4[[#This Row],[Column8]]+1),"")</f>
        <v/>
      </c>
      <c r="CJ153" s="1" t="str">
        <f>IFERROR(SEARCH(";",Table4[[#This Row],[reference/s]],Table4[[#This Row],[Column9]]+1),"")</f>
        <v/>
      </c>
      <c r="CK153" s="1" t="str">
        <f>IFERROR(SEARCH(";",Table4[[#This Row],[reference/s]],Table4[[#This Row],[Column10]]+1),"")</f>
        <v/>
      </c>
      <c r="CL153" s="1" t="str">
        <f>IFERROR(SEARCH(";",Table4[[#This Row],[reference/s]],Table4[[#This Row],[Column11]]+1),"")</f>
        <v/>
      </c>
      <c r="CM153" s="1" t="str">
        <f>IFERROR(MID(Table4[[#This Row],[reference/s]],Table4[[#This Row],[Column3]]+2,Table4[[#This Row],[Column4]]-Table4[[#This Row],[Column3]]-2),"")</f>
        <v/>
      </c>
      <c r="CN153" s="1" t="str">
        <f>IFERROR(MID(Table4[[#This Row],[reference/s]],Table4[[#This Row],[Column4]]+2,Table4[[#This Row],[Column5]]-Table4[[#This Row],[Column4]]-2),"")</f>
        <v/>
      </c>
      <c r="CO153" s="1" t="str">
        <f>IFERROR(MID(Table4[[#This Row],[reference/s]],Table4[[#This Row],[Column5]]+2,Table4[[#This Row],[Column6]]-Table4[[#This Row],[Column5]]-2),"")</f>
        <v/>
      </c>
    </row>
    <row r="154" spans="1:93">
      <c r="A154">
        <v>195</v>
      </c>
      <c r="B154" t="s">
        <v>1582</v>
      </c>
      <c r="C154" t="s">
        <v>585</v>
      </c>
      <c r="D154" t="s">
        <v>149</v>
      </c>
      <c r="E154" t="s">
        <v>150</v>
      </c>
      <c r="F154" s="4">
        <v>33527</v>
      </c>
      <c r="G154" s="4">
        <v>33634</v>
      </c>
      <c r="H154" t="s">
        <v>657</v>
      </c>
      <c r="I154" s="74">
        <v>1992</v>
      </c>
      <c r="K154" t="s">
        <v>504</v>
      </c>
      <c r="L154" t="s">
        <v>37</v>
      </c>
      <c r="M154" t="s">
        <v>37</v>
      </c>
      <c r="N154" t="s">
        <v>739</v>
      </c>
      <c r="O154" s="11" t="s">
        <v>937</v>
      </c>
      <c r="P154">
        <v>0</v>
      </c>
      <c r="Q154">
        <v>0</v>
      </c>
      <c r="R154">
        <v>2</v>
      </c>
      <c r="S154">
        <v>0</v>
      </c>
      <c r="T154">
        <v>0</v>
      </c>
      <c r="U154">
        <f>Table4[[#This Row],[Report]]*$P$322+Table4[[#This Row],[Journals]]*$Q$322+Table4[[#This Row],[Databases]]*$R$322+Table4[[#This Row],[Websites]]*$S$322+Table4[[#This Row],[Newspaper]]*$T$322</f>
        <v>40</v>
      </c>
      <c r="V154">
        <f>SUM(Table4[[#This Row],[Report]:[Websites]])</f>
        <v>2</v>
      </c>
      <c r="W154" t="str">
        <f>IF(Table4[[#This Row],[Insured Cost]]="",1,IF(Table4[[#This Row],[Reported cost]]="",2,""))</f>
        <v/>
      </c>
      <c r="Y154">
        <v>10000</v>
      </c>
      <c r="Z154">
        <v>100</v>
      </c>
      <c r="AA154">
        <v>5</v>
      </c>
      <c r="AD154">
        <v>2</v>
      </c>
      <c r="AE154" s="2">
        <v>12000000</v>
      </c>
      <c r="AF154" s="2">
        <v>12000000</v>
      </c>
      <c r="AG154" s="78"/>
      <c r="AS154" s="74"/>
      <c r="AT154" s="74"/>
      <c r="BE154">
        <v>14</v>
      </c>
      <c r="BY154" t="s">
        <v>151</v>
      </c>
      <c r="BZ154" t="str">
        <f>IFERROR(LEFT(Table4[[#This Row],[reference/s]],SEARCH(";",Table4[[#This Row],[reference/s]])-1),"")</f>
        <v>ICA</v>
      </c>
      <c r="CA154" t="str">
        <f>IFERROR(MID(Table4[[#This Row],[reference/s]],SEARCH(";",Table4[[#This Row],[reference/s]])+2,SEARCH(";",Table4[[#This Row],[reference/s]],SEARCH(";",Table4[[#This Row],[reference/s]])+1)-SEARCH(";",Table4[[#This Row],[reference/s]])-2),"")</f>
        <v>wiki</v>
      </c>
      <c r="CB154">
        <f>IFERROR(SEARCH(";",Table4[[#This Row],[reference/s]]),"")</f>
        <v>4</v>
      </c>
      <c r="CC154" s="1">
        <f>IFERROR(SEARCH(";",Table4[[#This Row],[reference/s]],Table4[[#This Row],[Column2]]+1),"")</f>
        <v>10</v>
      </c>
      <c r="CD154" s="1" t="str">
        <f>IFERROR(SEARCH(";",Table4[[#This Row],[reference/s]],Table4[[#This Row],[Column3]]+1),"")</f>
        <v/>
      </c>
      <c r="CE154" s="1" t="str">
        <f>IFERROR(SEARCH(";",Table4[[#This Row],[reference/s]],Table4[[#This Row],[Column4]]+1),"")</f>
        <v/>
      </c>
      <c r="CF154" s="1" t="str">
        <f>IFERROR(SEARCH(";",Table4[[#This Row],[reference/s]],Table4[[#This Row],[Column5]]+1),"")</f>
        <v/>
      </c>
      <c r="CG154" s="1" t="str">
        <f>IFERROR(SEARCH(";",Table4[[#This Row],[reference/s]],Table4[[#This Row],[Column6]]+1),"")</f>
        <v/>
      </c>
      <c r="CH154" s="1" t="str">
        <f>IFERROR(SEARCH(";",Table4[[#This Row],[reference/s]],Table4[[#This Row],[Column7]]+1),"")</f>
        <v/>
      </c>
      <c r="CI154" s="1" t="str">
        <f>IFERROR(SEARCH(";",Table4[[#This Row],[reference/s]],Table4[[#This Row],[Column8]]+1),"")</f>
        <v/>
      </c>
      <c r="CJ154" s="1" t="str">
        <f>IFERROR(SEARCH(";",Table4[[#This Row],[reference/s]],Table4[[#This Row],[Column9]]+1),"")</f>
        <v/>
      </c>
      <c r="CK154" s="1" t="str">
        <f>IFERROR(SEARCH(";",Table4[[#This Row],[reference/s]],Table4[[#This Row],[Column10]]+1),"")</f>
        <v/>
      </c>
      <c r="CL154" s="1" t="str">
        <f>IFERROR(SEARCH(";",Table4[[#This Row],[reference/s]],Table4[[#This Row],[Column11]]+1),"")</f>
        <v/>
      </c>
      <c r="CM154" s="1" t="str">
        <f>IFERROR(MID(Table4[[#This Row],[reference/s]],Table4[[#This Row],[Column3]]+2,Table4[[#This Row],[Column4]]-Table4[[#This Row],[Column3]]-2),"")</f>
        <v/>
      </c>
      <c r="CN154" s="1" t="str">
        <f>IFERROR(MID(Table4[[#This Row],[reference/s]],Table4[[#This Row],[Column4]]+2,Table4[[#This Row],[Column5]]-Table4[[#This Row],[Column4]]-2),"")</f>
        <v/>
      </c>
      <c r="CO154" s="1" t="str">
        <f>IFERROR(MID(Table4[[#This Row],[reference/s]],Table4[[#This Row],[Column5]]+2,Table4[[#This Row],[Column6]]-Table4[[#This Row],[Column5]]-2),"")</f>
        <v/>
      </c>
    </row>
    <row r="155" spans="1:93">
      <c r="B155" t="s">
        <v>1591</v>
      </c>
      <c r="C155" t="s">
        <v>606</v>
      </c>
      <c r="E155" t="s">
        <v>929</v>
      </c>
      <c r="F155" s="4">
        <v>33642</v>
      </c>
      <c r="G155" s="4">
        <v>33643</v>
      </c>
      <c r="H155" t="s">
        <v>661</v>
      </c>
      <c r="I155" s="74">
        <v>1992</v>
      </c>
      <c r="K155" t="s">
        <v>564</v>
      </c>
      <c r="L155" t="s">
        <v>33</v>
      </c>
      <c r="M155" t="s">
        <v>33</v>
      </c>
      <c r="N155" t="s">
        <v>739</v>
      </c>
      <c r="O155" s="11" t="s">
        <v>928</v>
      </c>
      <c r="P155">
        <v>0</v>
      </c>
      <c r="Q155">
        <v>1</v>
      </c>
      <c r="R155">
        <v>1</v>
      </c>
      <c r="S155">
        <v>0</v>
      </c>
      <c r="T155">
        <v>0</v>
      </c>
      <c r="U155">
        <f>Table4[[#This Row],[Report]]*$P$322+Table4[[#This Row],[Journals]]*$Q$322+Table4[[#This Row],[Databases]]*$R$322+Table4[[#This Row],[Websites]]*$S$322+Table4[[#This Row],[Newspaper]]*$T$322</f>
        <v>50</v>
      </c>
      <c r="V155">
        <f>SUM(Table4[[#This Row],[Report]:[Websites]])</f>
        <v>2</v>
      </c>
      <c r="W155">
        <f>IF(Table4[[#This Row],[Insured Cost]]="",1,IF(Table4[[#This Row],[Reported cost]]="",2,""))</f>
        <v>2</v>
      </c>
      <c r="AE155" s="2">
        <v>4000000</v>
      </c>
      <c r="AF155" s="2"/>
      <c r="AG155" s="78"/>
      <c r="AS155" s="74"/>
      <c r="AT155" s="74"/>
      <c r="BZ155" t="str">
        <f>IFERROR(LEFT(Table4[[#This Row],[reference/s]],SEARCH(";",Table4[[#This Row],[reference/s]])-1),"")</f>
        <v>ICA</v>
      </c>
      <c r="CA155" t="str">
        <f>IFERROR(MID(Table4[[#This Row],[reference/s]],SEARCH(";",Table4[[#This Row],[reference/s]])+2,SEARCH(";",Table4[[#This Row],[reference/s]],SEARCH(";",Table4[[#This Row],[reference/s]])+1)-SEARCH(";",Table4[[#This Row],[reference/s]])-2),"")</f>
        <v/>
      </c>
      <c r="CB155">
        <f>IFERROR(SEARCH(";",Table4[[#This Row],[reference/s]]),"")</f>
        <v>4</v>
      </c>
      <c r="CC155" s="1" t="str">
        <f>IFERROR(SEARCH(";",Table4[[#This Row],[reference/s]],Table4[[#This Row],[Column2]]+1),"")</f>
        <v/>
      </c>
      <c r="CD155" s="1" t="str">
        <f>IFERROR(SEARCH(";",Table4[[#This Row],[reference/s]],Table4[[#This Row],[Column3]]+1),"")</f>
        <v/>
      </c>
      <c r="CE155" s="1" t="str">
        <f>IFERROR(SEARCH(";",Table4[[#This Row],[reference/s]],Table4[[#This Row],[Column4]]+1),"")</f>
        <v/>
      </c>
      <c r="CF155" s="1" t="str">
        <f>IFERROR(SEARCH(";",Table4[[#This Row],[reference/s]],Table4[[#This Row],[Column5]]+1),"")</f>
        <v/>
      </c>
      <c r="CG155" s="1" t="str">
        <f>IFERROR(SEARCH(";",Table4[[#This Row],[reference/s]],Table4[[#This Row],[Column6]]+1),"")</f>
        <v/>
      </c>
      <c r="CH155" s="1" t="str">
        <f>IFERROR(SEARCH(";",Table4[[#This Row],[reference/s]],Table4[[#This Row],[Column7]]+1),"")</f>
        <v/>
      </c>
      <c r="CI155" s="1" t="str">
        <f>IFERROR(SEARCH(";",Table4[[#This Row],[reference/s]],Table4[[#This Row],[Column8]]+1),"")</f>
        <v/>
      </c>
      <c r="CJ155" s="1" t="str">
        <f>IFERROR(SEARCH(";",Table4[[#This Row],[reference/s]],Table4[[#This Row],[Column9]]+1),"")</f>
        <v/>
      </c>
      <c r="CK155" s="1" t="str">
        <f>IFERROR(SEARCH(";",Table4[[#This Row],[reference/s]],Table4[[#This Row],[Column10]]+1),"")</f>
        <v/>
      </c>
      <c r="CL155" s="1" t="str">
        <f>IFERROR(SEARCH(";",Table4[[#This Row],[reference/s]],Table4[[#This Row],[Column11]]+1),"")</f>
        <v/>
      </c>
      <c r="CM155" s="1" t="str">
        <f>IFERROR(MID(Table4[[#This Row],[reference/s]],Table4[[#This Row],[Column3]]+2,Table4[[#This Row],[Column4]]-Table4[[#This Row],[Column3]]-2),"")</f>
        <v/>
      </c>
      <c r="CN155" s="1" t="str">
        <f>IFERROR(MID(Table4[[#This Row],[reference/s]],Table4[[#This Row],[Column4]]+2,Table4[[#This Row],[Column5]]-Table4[[#This Row],[Column4]]-2),"")</f>
        <v/>
      </c>
      <c r="CO155" s="1" t="str">
        <f>IFERROR(MID(Table4[[#This Row],[reference/s]],Table4[[#This Row],[Column5]]+2,Table4[[#This Row],[Column6]]-Table4[[#This Row],[Column5]]-2),"")</f>
        <v/>
      </c>
    </row>
    <row r="156" spans="1:93">
      <c r="A156">
        <v>452</v>
      </c>
      <c r="B156" t="s">
        <v>1587</v>
      </c>
      <c r="C156" t="s">
        <v>642</v>
      </c>
      <c r="D156" t="s">
        <v>603</v>
      </c>
      <c r="E156" t="s">
        <v>313</v>
      </c>
      <c r="F156" s="4">
        <v>33646</v>
      </c>
      <c r="G156" s="4">
        <v>33647</v>
      </c>
      <c r="H156" t="s">
        <v>661</v>
      </c>
      <c r="I156" s="74">
        <v>1992</v>
      </c>
      <c r="K156" t="s">
        <v>505</v>
      </c>
      <c r="L156" t="s">
        <v>37</v>
      </c>
      <c r="M156" t="s">
        <v>37</v>
      </c>
      <c r="N156" t="s">
        <v>739</v>
      </c>
      <c r="O156" s="11" t="s">
        <v>1323</v>
      </c>
      <c r="P156">
        <v>0</v>
      </c>
      <c r="Q156">
        <v>0</v>
      </c>
      <c r="R156">
        <v>3</v>
      </c>
      <c r="S156">
        <v>0</v>
      </c>
      <c r="T156">
        <v>0</v>
      </c>
      <c r="U156">
        <f>Table4[[#This Row],[Report]]*$P$322+Table4[[#This Row],[Journals]]*$Q$322+Table4[[#This Row],[Databases]]*$R$322+Table4[[#This Row],[Websites]]*$S$322+Table4[[#This Row],[Newspaper]]*$T$322</f>
        <v>60</v>
      </c>
      <c r="V156">
        <f>SUM(Table4[[#This Row],[Report]:[Websites]])</f>
        <v>3</v>
      </c>
      <c r="W156">
        <f>IF(Table4[[#This Row],[Insured Cost]]="",1,IF(Table4[[#This Row],[Reported cost]]="",2,""))</f>
        <v>2</v>
      </c>
      <c r="AA156">
        <v>1</v>
      </c>
      <c r="AE156" s="2">
        <v>118000000</v>
      </c>
      <c r="AF156" s="2"/>
      <c r="AG156" s="78"/>
      <c r="AS156" s="74"/>
      <c r="AT156" s="74"/>
      <c r="BD156">
        <v>3000</v>
      </c>
      <c r="BL156">
        <v>7000</v>
      </c>
      <c r="BY156" t="s">
        <v>314</v>
      </c>
      <c r="BZ156" t="str">
        <f>IFERROR(LEFT(Table4[[#This Row],[reference/s]],SEARCH(";",Table4[[#This Row],[reference/s]])-1),"")</f>
        <v>ICA</v>
      </c>
      <c r="CA156" t="str">
        <f>IFERROR(MID(Table4[[#This Row],[reference/s]],SEARCH(";",Table4[[#This Row],[reference/s]])+2,SEARCH(";",Table4[[#This Row],[reference/s]],SEARCH(";",Table4[[#This Row],[reference/s]])+1)-SEARCH(";",Table4[[#This Row],[reference/s]])-2),"")</f>
        <v>EM-Track</v>
      </c>
      <c r="CB156">
        <f>IFERROR(SEARCH(";",Table4[[#This Row],[reference/s]]),"")</f>
        <v>4</v>
      </c>
      <c r="CC156" s="1">
        <f>IFERROR(SEARCH(";",Table4[[#This Row],[reference/s]],Table4[[#This Row],[Column2]]+1),"")</f>
        <v>14</v>
      </c>
      <c r="CD156" s="1">
        <f>IFERROR(SEARCH(";",Table4[[#This Row],[reference/s]],Table4[[#This Row],[Column3]]+1),"")</f>
        <v>22</v>
      </c>
      <c r="CE156" s="1" t="str">
        <f>IFERROR(SEARCH(";",Table4[[#This Row],[reference/s]],Table4[[#This Row],[Column4]]+1),"")</f>
        <v/>
      </c>
      <c r="CF156" s="1" t="str">
        <f>IFERROR(SEARCH(";",Table4[[#This Row],[reference/s]],Table4[[#This Row],[Column5]]+1),"")</f>
        <v/>
      </c>
      <c r="CG156" s="1" t="str">
        <f>IFERROR(SEARCH(";",Table4[[#This Row],[reference/s]],Table4[[#This Row],[Column6]]+1),"")</f>
        <v/>
      </c>
      <c r="CH156" s="1" t="str">
        <f>IFERROR(SEARCH(";",Table4[[#This Row],[reference/s]],Table4[[#This Row],[Column7]]+1),"")</f>
        <v/>
      </c>
      <c r="CI156" s="1" t="str">
        <f>IFERROR(SEARCH(";",Table4[[#This Row],[reference/s]],Table4[[#This Row],[Column8]]+1),"")</f>
        <v/>
      </c>
      <c r="CJ156" s="1" t="str">
        <f>IFERROR(SEARCH(";",Table4[[#This Row],[reference/s]],Table4[[#This Row],[Column9]]+1),"")</f>
        <v/>
      </c>
      <c r="CK156" s="1" t="str">
        <f>IFERROR(SEARCH(";",Table4[[#This Row],[reference/s]],Table4[[#This Row],[Column10]]+1),"")</f>
        <v/>
      </c>
      <c r="CL156" s="1" t="str">
        <f>IFERROR(SEARCH(";",Table4[[#This Row],[reference/s]],Table4[[#This Row],[Column11]]+1),"")</f>
        <v/>
      </c>
      <c r="CM156" s="1" t="str">
        <f>IFERROR(MID(Table4[[#This Row],[reference/s]],Table4[[#This Row],[Column3]]+2,Table4[[#This Row],[Column4]]-Table4[[#This Row],[Column3]]-2),"")</f>
        <v>EM-DAT</v>
      </c>
      <c r="CN156" s="1" t="str">
        <f>IFERROR(MID(Table4[[#This Row],[reference/s]],Table4[[#This Row],[Column4]]+2,Table4[[#This Row],[Column5]]-Table4[[#This Row],[Column4]]-2),"")</f>
        <v/>
      </c>
      <c r="CO156" s="1" t="str">
        <f>IFERROR(MID(Table4[[#This Row],[reference/s]],Table4[[#This Row],[Column5]]+2,Table4[[#This Row],[Column6]]-Table4[[#This Row],[Column5]]-2),"")</f>
        <v/>
      </c>
    </row>
    <row r="157" spans="1:93">
      <c r="B157" t="s">
        <v>1590</v>
      </c>
      <c r="C157" t="s">
        <v>810</v>
      </c>
      <c r="D157" s="6"/>
      <c r="F157" s="4">
        <v>34001</v>
      </c>
      <c r="G157" s="4">
        <v>34010</v>
      </c>
      <c r="H157" t="s">
        <v>661</v>
      </c>
      <c r="I157" s="74">
        <v>1993</v>
      </c>
      <c r="K157" t="s">
        <v>789</v>
      </c>
      <c r="L157" t="s">
        <v>791</v>
      </c>
      <c r="M157" t="s">
        <v>51</v>
      </c>
      <c r="N157" t="s">
        <v>30</v>
      </c>
      <c r="O157" s="11" t="s">
        <v>1229</v>
      </c>
      <c r="U157">
        <f>Table4[[#This Row],[Report]]*$P$322+Table4[[#This Row],[Journals]]*$Q$322+Table4[[#This Row],[Databases]]*$R$322+Table4[[#This Row],[Websites]]*$S$322+Table4[[#This Row],[Newspaper]]*$T$322</f>
        <v>0</v>
      </c>
      <c r="V157">
        <f>SUM(Table4[[#This Row],[Report]:[Websites]])</f>
        <v>0</v>
      </c>
      <c r="W157">
        <f>IF(Table4[[#This Row],[Insured Cost]]="",1,IF(Table4[[#This Row],[Reported cost]]="",2,""))</f>
        <v>1</v>
      </c>
      <c r="X157">
        <v>50000</v>
      </c>
      <c r="AA157">
        <v>500</v>
      </c>
      <c r="AD157">
        <v>23</v>
      </c>
      <c r="AF157" s="2"/>
      <c r="AG157" s="78"/>
      <c r="AS157" s="74"/>
      <c r="AT157" s="74"/>
      <c r="BZ157" t="str">
        <f>IFERROR(LEFT(Table4[[#This Row],[reference/s]],SEARCH(";",Table4[[#This Row],[reference/s]])-1),"")</f>
        <v>EM-DAT (reports 17 deaths)</v>
      </c>
      <c r="CA157" t="str">
        <f>IFERROR(MID(Table4[[#This Row],[reference/s]],SEARCH(";",Table4[[#This Row],[reference/s]])+2,SEARCH(";",Table4[[#This Row],[reference/s]],SEARCH(";",Table4[[#This Row],[reference/s]])+1)-SEARCH(";",Table4[[#This Row],[reference/s]])-2),"")</f>
        <v>Faunt et al., (2008)</v>
      </c>
      <c r="CB157">
        <f>IFERROR(SEARCH(";",Table4[[#This Row],[reference/s]]),"")</f>
        <v>27</v>
      </c>
      <c r="CC157" s="1">
        <f>IFERROR(SEARCH(";",Table4[[#This Row],[reference/s]],Table4[[#This Row],[Column2]]+1),"")</f>
        <v>49</v>
      </c>
      <c r="CD157" s="1">
        <f>IFERROR(SEARCH(";",Table4[[#This Row],[reference/s]],Table4[[#This Row],[Column3]]+1),"")</f>
        <v>66</v>
      </c>
      <c r="CE157" s="1">
        <f>IFERROR(SEARCH(";",Table4[[#This Row],[reference/s]],Table4[[#This Row],[Column4]]+1),"")</f>
        <v>72</v>
      </c>
      <c r="CF157" s="1" t="str">
        <f>IFERROR(SEARCH(";",Table4[[#This Row],[reference/s]],Table4[[#This Row],[Column5]]+1),"")</f>
        <v/>
      </c>
      <c r="CG157" s="1" t="str">
        <f>IFERROR(SEARCH(";",Table4[[#This Row],[reference/s]],Table4[[#This Row],[Column6]]+1),"")</f>
        <v/>
      </c>
      <c r="CH157" s="1" t="str">
        <f>IFERROR(SEARCH(";",Table4[[#This Row],[reference/s]],Table4[[#This Row],[Column7]]+1),"")</f>
        <v/>
      </c>
      <c r="CI157" s="1" t="str">
        <f>IFERROR(SEARCH(";",Table4[[#This Row],[reference/s]],Table4[[#This Row],[Column8]]+1),"")</f>
        <v/>
      </c>
      <c r="CJ157" s="1" t="str">
        <f>IFERROR(SEARCH(";",Table4[[#This Row],[reference/s]],Table4[[#This Row],[Column9]]+1),"")</f>
        <v/>
      </c>
      <c r="CK157" s="1" t="str">
        <f>IFERROR(SEARCH(";",Table4[[#This Row],[reference/s]],Table4[[#This Row],[Column10]]+1),"")</f>
        <v/>
      </c>
      <c r="CL157" s="1" t="str">
        <f>IFERROR(SEARCH(";",Table4[[#This Row],[reference/s]],Table4[[#This Row],[Column11]]+1),"")</f>
        <v/>
      </c>
      <c r="CM157" s="1" t="str">
        <f>IFERROR(MID(Table4[[#This Row],[reference/s]],Table4[[#This Row],[Column3]]+2,Table4[[#This Row],[Column4]]-Table4[[#This Row],[Column3]]-2),"")</f>
        <v>Richards (1995)</v>
      </c>
      <c r="CN157" s="1" t="str">
        <f>IFERROR(MID(Table4[[#This Row],[reference/s]],Table4[[#This Row],[Column4]]+2,Table4[[#This Row],[Column5]]-Table4[[#This Row],[Column4]]-2),"")</f>
        <v>wiki</v>
      </c>
      <c r="CO157" s="1" t="str">
        <f>IFERROR(MID(Table4[[#This Row],[reference/s]],Table4[[#This Row],[Column5]]+2,Table4[[#This Row],[Column6]]-Table4[[#This Row],[Column5]]-2),"")</f>
        <v/>
      </c>
    </row>
    <row r="158" spans="1:93">
      <c r="A158">
        <v>549</v>
      </c>
      <c r="B158" t="s">
        <v>1589</v>
      </c>
      <c r="C158" t="s">
        <v>606</v>
      </c>
      <c r="D158" t="s">
        <v>411</v>
      </c>
      <c r="E158" t="s">
        <v>753</v>
      </c>
      <c r="F158" s="4">
        <v>34245</v>
      </c>
      <c r="G158" s="4">
        <v>34246</v>
      </c>
      <c r="H158" t="s">
        <v>663</v>
      </c>
      <c r="I158" s="74">
        <v>1993</v>
      </c>
      <c r="K158" t="s">
        <v>506</v>
      </c>
      <c r="L158" t="s">
        <v>30</v>
      </c>
      <c r="M158" t="s">
        <v>30</v>
      </c>
      <c r="N158" t="s">
        <v>739</v>
      </c>
      <c r="O158" s="11" t="s">
        <v>1144</v>
      </c>
      <c r="P158">
        <v>0</v>
      </c>
      <c r="Q158">
        <v>0</v>
      </c>
      <c r="R158">
        <v>3</v>
      </c>
      <c r="S158">
        <v>1</v>
      </c>
      <c r="T158">
        <v>5</v>
      </c>
      <c r="U158">
        <f>Table4[[#This Row],[Report]]*$P$322+Table4[[#This Row],[Journals]]*$Q$322+Table4[[#This Row],[Databases]]*$R$322+Table4[[#This Row],[Websites]]*$S$322+Table4[[#This Row],[Newspaper]]*$T$322</f>
        <v>75</v>
      </c>
      <c r="V158">
        <f>SUM(Table4[[#This Row],[Report]:[Websites]])</f>
        <v>4</v>
      </c>
      <c r="W158">
        <f>IF(Table4[[#This Row],[Insured Cost]]="",1,IF(Table4[[#This Row],[Reported cost]]="",2,""))</f>
        <v>2</v>
      </c>
      <c r="X158">
        <v>1500</v>
      </c>
      <c r="Y158">
        <v>20530</v>
      </c>
      <c r="Z158">
        <v>3000</v>
      </c>
      <c r="AA158">
        <v>30</v>
      </c>
      <c r="AD158">
        <v>1</v>
      </c>
      <c r="AE158" s="2">
        <v>12000000</v>
      </c>
      <c r="AF158" s="2"/>
      <c r="AG158" s="78"/>
      <c r="AS158" s="74"/>
      <c r="AT158" s="74"/>
      <c r="AZ158">
        <v>6000</v>
      </c>
      <c r="BD158">
        <v>3000</v>
      </c>
      <c r="BE158">
        <v>70</v>
      </c>
      <c r="BF158">
        <v>500</v>
      </c>
      <c r="BH158">
        <v>5</v>
      </c>
      <c r="BP158">
        <v>2000</v>
      </c>
      <c r="BY158" t="s">
        <v>412</v>
      </c>
      <c r="BZ158" t="str">
        <f>IFERROR(LEFT(Table4[[#This Row],[reference/s]],SEARCH(";",Table4[[#This Row],[reference/s]])-1),"")</f>
        <v>EM-DAT</v>
      </c>
      <c r="CA158" t="str">
        <f>IFERROR(MID(Table4[[#This Row],[reference/s]],SEARCH(";",Table4[[#This Row],[reference/s]])+2,SEARCH(";",Table4[[#This Row],[reference/s]],SEARCH(";",Table4[[#This Row],[reference/s]])+1)-SEARCH(";",Table4[[#This Row],[reference/s]])-2),"")</f>
        <v>ICA</v>
      </c>
      <c r="CB158">
        <f>IFERROR(SEARCH(";",Table4[[#This Row],[reference/s]]),"")</f>
        <v>7</v>
      </c>
      <c r="CC158" s="1">
        <f>IFERROR(SEARCH(";",Table4[[#This Row],[reference/s]],Table4[[#This Row],[Column2]]+1),"")</f>
        <v>12</v>
      </c>
      <c r="CD158" s="1">
        <f>IFERROR(SEARCH(";",Table4[[#This Row],[reference/s]],Table4[[#This Row],[Column3]]+1),"")</f>
        <v>29</v>
      </c>
      <c r="CE158" s="1">
        <f>IFERROR(SEARCH(";",Table4[[#This Row],[reference/s]],Table4[[#This Row],[Column4]]+1),"")</f>
        <v>106</v>
      </c>
      <c r="CF158" s="1" t="str">
        <f>IFERROR(SEARCH(";",Table4[[#This Row],[reference/s]],Table4[[#This Row],[Column5]]+1),"")</f>
        <v/>
      </c>
      <c r="CG158" s="1" t="str">
        <f>IFERROR(SEARCH(";",Table4[[#This Row],[reference/s]],Table4[[#This Row],[Column6]]+1),"")</f>
        <v/>
      </c>
      <c r="CH158" s="1" t="str">
        <f>IFERROR(SEARCH(";",Table4[[#This Row],[reference/s]],Table4[[#This Row],[Column7]]+1),"")</f>
        <v/>
      </c>
      <c r="CI158" s="1" t="str">
        <f>IFERROR(SEARCH(";",Table4[[#This Row],[reference/s]],Table4[[#This Row],[Column8]]+1),"")</f>
        <v/>
      </c>
      <c r="CJ158" s="1" t="str">
        <f>IFERROR(SEARCH(";",Table4[[#This Row],[reference/s]],Table4[[#This Row],[Column9]]+1),"")</f>
        <v/>
      </c>
      <c r="CK158" s="1" t="str">
        <f>IFERROR(SEARCH(";",Table4[[#This Row],[reference/s]],Table4[[#This Row],[Column10]]+1),"")</f>
        <v/>
      </c>
      <c r="CL158" s="1" t="str">
        <f>IFERROR(SEARCH(";",Table4[[#This Row],[reference/s]],Table4[[#This Row],[Column11]]+1),"")</f>
        <v/>
      </c>
      <c r="CM158" s="1" t="str">
        <f>IFERROR(MID(Table4[[#This Row],[reference/s]],Table4[[#This Row],[Column3]]+2,Table4[[#This Row],[Column4]]-Table4[[#This Row],[Column3]]-2),"")</f>
        <v>PDF - newspaper</v>
      </c>
      <c r="CN158" s="1" t="str">
        <f>IFERROR(MID(Table4[[#This Row],[reference/s]],Table4[[#This Row],[Column4]]+2,Table4[[#This Row],[Column5]]-Table4[[#This Row],[Column4]]-2),"")</f>
        <v>http://www.ses.vic.gov.au/media/news/news-items/remembering-the-1993-floods</v>
      </c>
      <c r="CO158" s="1" t="str">
        <f>IFERROR(MID(Table4[[#This Row],[reference/s]],Table4[[#This Row],[Column5]]+2,Table4[[#This Row],[Column6]]-Table4[[#This Row],[Column5]]-2),"")</f>
        <v/>
      </c>
    </row>
    <row r="159" spans="1:93">
      <c r="B159" t="s">
        <v>1589</v>
      </c>
      <c r="C159" t="s">
        <v>642</v>
      </c>
      <c r="F159" s="4">
        <v>34317</v>
      </c>
      <c r="G159" s="4">
        <v>34318</v>
      </c>
      <c r="H159" t="s">
        <v>660</v>
      </c>
      <c r="I159" s="74">
        <v>1993</v>
      </c>
      <c r="K159" t="s">
        <v>515</v>
      </c>
      <c r="L159" t="s">
        <v>30</v>
      </c>
      <c r="M159" t="s">
        <v>30</v>
      </c>
      <c r="N159" t="s">
        <v>739</v>
      </c>
      <c r="O159" s="11" t="s">
        <v>1145</v>
      </c>
      <c r="P159">
        <v>0</v>
      </c>
      <c r="Q159">
        <v>1</v>
      </c>
      <c r="R159">
        <v>2</v>
      </c>
      <c r="S159">
        <v>1</v>
      </c>
      <c r="T159">
        <v>0</v>
      </c>
      <c r="U159">
        <f>Table4[[#This Row],[Report]]*$P$322+Table4[[#This Row],[Journals]]*$Q$322+Table4[[#This Row],[Databases]]*$R$322+Table4[[#This Row],[Websites]]*$S$322+Table4[[#This Row],[Newspaper]]*$T$322</f>
        <v>80</v>
      </c>
      <c r="V159">
        <f>SUM(Table4[[#This Row],[Report]:[Websites]])</f>
        <v>4</v>
      </c>
      <c r="W159">
        <f>IF(Table4[[#This Row],[Insured Cost]]="",1,IF(Table4[[#This Row],[Reported cost]]="",2,""))</f>
        <v>2</v>
      </c>
      <c r="Y159">
        <v>2000</v>
      </c>
      <c r="Z159">
        <v>20</v>
      </c>
      <c r="AA159">
        <v>5</v>
      </c>
      <c r="AE159" s="2">
        <v>12000000</v>
      </c>
      <c r="AF159" s="2"/>
      <c r="AG159" s="78"/>
      <c r="AS159" s="74"/>
      <c r="AT159" s="74"/>
      <c r="BZ159" t="str">
        <f>IFERROR(LEFT(Table4[[#This Row],[reference/s]],SEARCH(";",Table4[[#This Row],[reference/s]])-1),"")</f>
        <v>ICA</v>
      </c>
      <c r="CA159" t="str">
        <f>IFERROR(MID(Table4[[#This Row],[reference/s]],SEARCH(";",Table4[[#This Row],[reference/s]])+2,SEARCH(";",Table4[[#This Row],[reference/s]],SEARCH(";",Table4[[#This Row],[reference/s]])+1)-SEARCH(";",Table4[[#This Row],[reference/s]])-2),"")</f>
        <v>EM-DAT</v>
      </c>
      <c r="CB159">
        <f>IFERROR(SEARCH(";",Table4[[#This Row],[reference/s]]),"")</f>
        <v>4</v>
      </c>
      <c r="CC159" s="1">
        <f>IFERROR(SEARCH(";",Table4[[#This Row],[reference/s]],Table4[[#This Row],[Column2]]+1),"")</f>
        <v>12</v>
      </c>
      <c r="CD159" s="1">
        <f>IFERROR(SEARCH(";",Table4[[#This Row],[reference/s]],Table4[[#This Row],[Column3]]+1),"")</f>
        <v>18</v>
      </c>
      <c r="CE159" s="1" t="str">
        <f>IFERROR(SEARCH(";",Table4[[#This Row],[reference/s]],Table4[[#This Row],[Column4]]+1),"")</f>
        <v/>
      </c>
      <c r="CF159" s="1" t="str">
        <f>IFERROR(SEARCH(";",Table4[[#This Row],[reference/s]],Table4[[#This Row],[Column5]]+1),"")</f>
        <v/>
      </c>
      <c r="CG159" s="1" t="str">
        <f>IFERROR(SEARCH(";",Table4[[#This Row],[reference/s]],Table4[[#This Row],[Column6]]+1),"")</f>
        <v/>
      </c>
      <c r="CH159" s="1" t="str">
        <f>IFERROR(SEARCH(";",Table4[[#This Row],[reference/s]],Table4[[#This Row],[Column7]]+1),"")</f>
        <v/>
      </c>
      <c r="CI159" s="1" t="str">
        <f>IFERROR(SEARCH(";",Table4[[#This Row],[reference/s]],Table4[[#This Row],[Column8]]+1),"")</f>
        <v/>
      </c>
      <c r="CJ159" s="1" t="str">
        <f>IFERROR(SEARCH(";",Table4[[#This Row],[reference/s]],Table4[[#This Row],[Column9]]+1),"")</f>
        <v/>
      </c>
      <c r="CK159" s="1" t="str">
        <f>IFERROR(SEARCH(";",Table4[[#This Row],[reference/s]],Table4[[#This Row],[Column10]]+1),"")</f>
        <v/>
      </c>
      <c r="CL159" s="1" t="str">
        <f>IFERROR(SEARCH(";",Table4[[#This Row],[reference/s]],Table4[[#This Row],[Column11]]+1),"")</f>
        <v/>
      </c>
      <c r="CM159" s="1" t="str">
        <f>IFERROR(MID(Table4[[#This Row],[reference/s]],Table4[[#This Row],[Column3]]+2,Table4[[#This Row],[Column4]]-Table4[[#This Row],[Column3]]-2),"")</f>
        <v>wiki</v>
      </c>
      <c r="CN159" s="1" t="str">
        <f>IFERROR(MID(Table4[[#This Row],[reference/s]],Table4[[#This Row],[Column4]]+2,Table4[[#This Row],[Column5]]-Table4[[#This Row],[Column4]]-2),"")</f>
        <v/>
      </c>
      <c r="CO159" s="1" t="str">
        <f>IFERROR(MID(Table4[[#This Row],[reference/s]],Table4[[#This Row],[Column5]]+2,Table4[[#This Row],[Column6]]-Table4[[#This Row],[Column5]]-2),"")</f>
        <v/>
      </c>
    </row>
    <row r="160" spans="1:93">
      <c r="A160">
        <v>411</v>
      </c>
      <c r="B160" t="s">
        <v>1590</v>
      </c>
      <c r="C160" t="s">
        <v>810</v>
      </c>
      <c r="D160" s="6" t="s">
        <v>792</v>
      </c>
      <c r="E160" t="s">
        <v>793</v>
      </c>
      <c r="F160" s="4">
        <v>34340</v>
      </c>
      <c r="G160" s="4">
        <v>34344</v>
      </c>
      <c r="H160" t="s">
        <v>657</v>
      </c>
      <c r="I160" s="74">
        <v>1994</v>
      </c>
      <c r="K160" t="s">
        <v>794</v>
      </c>
      <c r="L160" t="s">
        <v>37</v>
      </c>
      <c r="M160" t="s">
        <v>37</v>
      </c>
      <c r="O160" s="11" t="s">
        <v>1232</v>
      </c>
      <c r="U160">
        <f>Table4[[#This Row],[Report]]*$P$322+Table4[[#This Row],[Journals]]*$Q$322+Table4[[#This Row],[Databases]]*$R$322+Table4[[#This Row],[Websites]]*$S$322+Table4[[#This Row],[Newspaper]]*$T$322</f>
        <v>0</v>
      </c>
      <c r="V160">
        <f>SUM(Table4[[#This Row],[Report]:[Websites]])</f>
        <v>0</v>
      </c>
      <c r="W160">
        <f>IF(Table4[[#This Row],[Insured Cost]]="",1,IF(Table4[[#This Row],[Reported cost]]="",2,""))</f>
        <v>1</v>
      </c>
      <c r="X160">
        <v>1000000</v>
      </c>
      <c r="AA160">
        <v>34</v>
      </c>
      <c r="AD160">
        <v>3</v>
      </c>
      <c r="AF160" s="2"/>
      <c r="AG160" s="78"/>
      <c r="AS160" s="74"/>
      <c r="AT160" s="74"/>
      <c r="BY160" t="s">
        <v>795</v>
      </c>
      <c r="BZ160" t="str">
        <f>IFERROR(LEFT(Table4[[#This Row],[reference/s]],SEARCH(";",Table4[[#This Row],[reference/s]])-1),"")</f>
        <v>wiki</v>
      </c>
      <c r="CA160" t="str">
        <f>IFERROR(MID(Table4[[#This Row],[reference/s]],SEARCH(";",Table4[[#This Row],[reference/s]])+2,SEARCH(";",Table4[[#This Row],[reference/s]],SEARCH(";",Table4[[#This Row],[reference/s]])+1)-SEARCH(";",Table4[[#This Row],[reference/s]])-2),"")</f>
        <v>EM-Track</v>
      </c>
      <c r="CB160">
        <f>IFERROR(SEARCH(";",Table4[[#This Row],[reference/s]]),"")</f>
        <v>5</v>
      </c>
      <c r="CC160" s="1">
        <f>IFERROR(SEARCH(";",Table4[[#This Row],[reference/s]],Table4[[#This Row],[Column2]]+1),"")</f>
        <v>15</v>
      </c>
      <c r="CD160" s="1" t="str">
        <f>IFERROR(SEARCH(";",Table4[[#This Row],[reference/s]],Table4[[#This Row],[Column3]]+1),"")</f>
        <v/>
      </c>
      <c r="CE160" s="1" t="str">
        <f>IFERROR(SEARCH(";",Table4[[#This Row],[reference/s]],Table4[[#This Row],[Column4]]+1),"")</f>
        <v/>
      </c>
      <c r="CF160" s="1" t="str">
        <f>IFERROR(SEARCH(";",Table4[[#This Row],[reference/s]],Table4[[#This Row],[Column5]]+1),"")</f>
        <v/>
      </c>
      <c r="CG160" s="1" t="str">
        <f>IFERROR(SEARCH(";",Table4[[#This Row],[reference/s]],Table4[[#This Row],[Column6]]+1),"")</f>
        <v/>
      </c>
      <c r="CH160" s="1" t="str">
        <f>IFERROR(SEARCH(";",Table4[[#This Row],[reference/s]],Table4[[#This Row],[Column7]]+1),"")</f>
        <v/>
      </c>
      <c r="CI160" s="1" t="str">
        <f>IFERROR(SEARCH(";",Table4[[#This Row],[reference/s]],Table4[[#This Row],[Column8]]+1),"")</f>
        <v/>
      </c>
      <c r="CJ160" s="1" t="str">
        <f>IFERROR(SEARCH(";",Table4[[#This Row],[reference/s]],Table4[[#This Row],[Column9]]+1),"")</f>
        <v/>
      </c>
      <c r="CK160" s="1" t="str">
        <f>IFERROR(SEARCH(";",Table4[[#This Row],[reference/s]],Table4[[#This Row],[Column10]]+1),"")</f>
        <v/>
      </c>
      <c r="CL160" s="1" t="str">
        <f>IFERROR(SEARCH(";",Table4[[#This Row],[reference/s]],Table4[[#This Row],[Column11]]+1),"")</f>
        <v/>
      </c>
      <c r="CM160" s="1" t="str">
        <f>IFERROR(MID(Table4[[#This Row],[reference/s]],Table4[[#This Row],[Column3]]+2,Table4[[#This Row],[Column4]]-Table4[[#This Row],[Column3]]-2),"")</f>
        <v/>
      </c>
      <c r="CN160" s="1" t="str">
        <f>IFERROR(MID(Table4[[#This Row],[reference/s]],Table4[[#This Row],[Column4]]+2,Table4[[#This Row],[Column5]]-Table4[[#This Row],[Column4]]-2),"")</f>
        <v/>
      </c>
      <c r="CO160" s="1" t="str">
        <f>IFERROR(MID(Table4[[#This Row],[reference/s]],Table4[[#This Row],[Column5]]+2,Table4[[#This Row],[Column6]]-Table4[[#This Row],[Column5]]-2),"")</f>
        <v/>
      </c>
    </row>
    <row r="161" spans="1:93">
      <c r="A161">
        <v>302</v>
      </c>
      <c r="B161" t="s">
        <v>1587</v>
      </c>
      <c r="C161" t="s">
        <v>642</v>
      </c>
      <c r="D161" t="s">
        <v>201</v>
      </c>
      <c r="E161" t="s">
        <v>202</v>
      </c>
      <c r="F161" s="4">
        <v>34658</v>
      </c>
      <c r="G161" s="4">
        <v>34658</v>
      </c>
      <c r="H161" t="s">
        <v>659</v>
      </c>
      <c r="I161" s="74">
        <v>1994</v>
      </c>
      <c r="K161" t="s">
        <v>512</v>
      </c>
      <c r="L161" t="s">
        <v>37</v>
      </c>
      <c r="M161" t="s">
        <v>37</v>
      </c>
      <c r="N161" t="s">
        <v>739</v>
      </c>
      <c r="O161" s="11" t="s">
        <v>1151</v>
      </c>
      <c r="P161">
        <v>0</v>
      </c>
      <c r="Q161">
        <v>0</v>
      </c>
      <c r="R161">
        <v>2</v>
      </c>
      <c r="S161">
        <v>1</v>
      </c>
      <c r="T161">
        <v>1</v>
      </c>
      <c r="U161">
        <f>Table4[[#This Row],[Report]]*$P$322+Table4[[#This Row],[Journals]]*$Q$322+Table4[[#This Row],[Databases]]*$R$322+Table4[[#This Row],[Websites]]*$S$322+Table4[[#This Row],[Newspaper]]*$T$322</f>
        <v>51</v>
      </c>
      <c r="V161">
        <f>SUM(Table4[[#This Row],[Report]:[Websites]])</f>
        <v>3</v>
      </c>
      <c r="W161">
        <f>IF(Table4[[#This Row],[Insured Cost]]="",1,IF(Table4[[#This Row],[Reported cost]]="",2,""))</f>
        <v>2</v>
      </c>
      <c r="Y161">
        <v>1000</v>
      </c>
      <c r="AA161">
        <v>2</v>
      </c>
      <c r="AD161">
        <v>2</v>
      </c>
      <c r="AE161" s="2">
        <v>29000000</v>
      </c>
      <c r="AF161" s="2"/>
      <c r="AG161" s="78">
        <v>100</v>
      </c>
      <c r="AS161" s="74"/>
      <c r="AT161" s="74"/>
      <c r="BY161" t="s">
        <v>203</v>
      </c>
      <c r="BZ161" t="str">
        <f>IFERROR(LEFT(Table4[[#This Row],[reference/s]],SEARCH(";",Table4[[#This Row],[reference/s]])-1),"")</f>
        <v>EM-DAT</v>
      </c>
      <c r="CA161" t="str">
        <f>IFERROR(MID(Table4[[#This Row],[reference/s]],SEARCH(";",Table4[[#This Row],[reference/s]])+2,SEARCH(";",Table4[[#This Row],[reference/s]],SEARCH(";",Table4[[#This Row],[reference/s]])+1)-SEARCH(";",Table4[[#This Row],[reference/s]])-2),"")</f>
        <v>http://www.bom.gov.au/nsw/sevwx/9000summ.shtml</v>
      </c>
      <c r="CB161">
        <f>IFERROR(SEARCH(";",Table4[[#This Row],[reference/s]]),"")</f>
        <v>7</v>
      </c>
      <c r="CC161" s="1">
        <f>IFERROR(SEARCH(";",Table4[[#This Row],[reference/s]],Table4[[#This Row],[Column2]]+1),"")</f>
        <v>55</v>
      </c>
      <c r="CD161" s="1">
        <f>IFERROR(SEARCH(";",Table4[[#This Row],[reference/s]],Table4[[#This Row],[Column3]]+1),"")</f>
        <v>65</v>
      </c>
      <c r="CE161" s="1" t="str">
        <f>IFERROR(SEARCH(";",Table4[[#This Row],[reference/s]],Table4[[#This Row],[Column4]]+1),"")</f>
        <v/>
      </c>
      <c r="CF161" s="1" t="str">
        <f>IFERROR(SEARCH(";",Table4[[#This Row],[reference/s]],Table4[[#This Row],[Column5]]+1),"")</f>
        <v/>
      </c>
      <c r="CG161" s="1" t="str">
        <f>IFERROR(SEARCH(";",Table4[[#This Row],[reference/s]],Table4[[#This Row],[Column6]]+1),"")</f>
        <v/>
      </c>
      <c r="CH161" s="1" t="str">
        <f>IFERROR(SEARCH(";",Table4[[#This Row],[reference/s]],Table4[[#This Row],[Column7]]+1),"")</f>
        <v/>
      </c>
      <c r="CI161" s="1" t="str">
        <f>IFERROR(SEARCH(";",Table4[[#This Row],[reference/s]],Table4[[#This Row],[Column8]]+1),"")</f>
        <v/>
      </c>
      <c r="CJ161" s="1" t="str">
        <f>IFERROR(SEARCH(";",Table4[[#This Row],[reference/s]],Table4[[#This Row],[Column9]]+1),"")</f>
        <v/>
      </c>
      <c r="CK161" s="1" t="str">
        <f>IFERROR(SEARCH(";",Table4[[#This Row],[reference/s]],Table4[[#This Row],[Column10]]+1),"")</f>
        <v/>
      </c>
      <c r="CL161" s="1" t="str">
        <f>IFERROR(SEARCH(";",Table4[[#This Row],[reference/s]],Table4[[#This Row],[Column11]]+1),"")</f>
        <v/>
      </c>
      <c r="CM161" s="1" t="str">
        <f>IFERROR(MID(Table4[[#This Row],[reference/s]],Table4[[#This Row],[Column3]]+2,Table4[[#This Row],[Column4]]-Table4[[#This Row],[Column3]]-2),"")</f>
        <v>EM-Track</v>
      </c>
      <c r="CN161" s="1" t="str">
        <f>IFERROR(MID(Table4[[#This Row],[reference/s]],Table4[[#This Row],[Column4]]+2,Table4[[#This Row],[Column5]]-Table4[[#This Row],[Column4]]-2),"")</f>
        <v/>
      </c>
      <c r="CO161" s="1" t="str">
        <f>IFERROR(MID(Table4[[#This Row],[reference/s]],Table4[[#This Row],[Column5]]+2,Table4[[#This Row],[Column6]]-Table4[[#This Row],[Column5]]-2),"")</f>
        <v/>
      </c>
    </row>
    <row r="162" spans="1:93">
      <c r="A162">
        <v>105</v>
      </c>
      <c r="B162" t="s">
        <v>1593</v>
      </c>
      <c r="C162" t="s">
        <v>475</v>
      </c>
      <c r="D162" t="s">
        <v>825</v>
      </c>
      <c r="E162" t="s">
        <v>826</v>
      </c>
      <c r="F162" s="4">
        <v>34334</v>
      </c>
      <c r="G162" s="4">
        <v>34359</v>
      </c>
      <c r="H162" t="s">
        <v>657</v>
      </c>
      <c r="I162" s="74">
        <v>1994</v>
      </c>
      <c r="K162" t="s">
        <v>827</v>
      </c>
      <c r="L162" t="s">
        <v>50</v>
      </c>
      <c r="M162" t="s">
        <v>50</v>
      </c>
      <c r="O162" s="11" t="s">
        <v>1231</v>
      </c>
      <c r="P162">
        <v>0</v>
      </c>
      <c r="Q162">
        <v>0</v>
      </c>
      <c r="R162">
        <v>2</v>
      </c>
      <c r="S162">
        <v>1</v>
      </c>
      <c r="T162">
        <v>4</v>
      </c>
      <c r="U162">
        <f>Table4[[#This Row],[Report]]*$P$322+Table4[[#This Row],[Journals]]*$Q$322+Table4[[#This Row],[Databases]]*$R$322+Table4[[#This Row],[Websites]]*$S$322+Table4[[#This Row],[Newspaper]]*$T$322</f>
        <v>54</v>
      </c>
      <c r="V162">
        <f>SUM(Table4[[#This Row],[Report]:[Websites]])</f>
        <v>3</v>
      </c>
      <c r="W162">
        <f>IF(Table4[[#This Row],[Insured Cost]]="",1,IF(Table4[[#This Row],[Reported cost]]="",2,""))</f>
        <v>1</v>
      </c>
      <c r="X162">
        <v>2</v>
      </c>
      <c r="AD162">
        <v>4</v>
      </c>
      <c r="AE162"/>
      <c r="AF162" s="2"/>
      <c r="AG162" s="78">
        <v>100</v>
      </c>
      <c r="AS162" s="74"/>
      <c r="AT162" s="74"/>
      <c r="BG162">
        <v>20</v>
      </c>
      <c r="BZ162" t="str">
        <f>IFERROR(LEFT(Table4[[#This Row],[reference/s]],SEARCH(";",Table4[[#This Row],[reference/s]])-1),"")</f>
        <v>EM-Track</v>
      </c>
      <c r="CA162" t="str">
        <f>IFERROR(MID(Table4[[#This Row],[reference/s]],SEARCH(";",Table4[[#This Row],[reference/s]])+2,SEARCH(";",Table4[[#This Row],[reference/s]],SEARCH(";",Table4[[#This Row],[reference/s]])+1)-SEARCH(";",Table4[[#This Row],[reference/s]])-2),"")</f>
        <v>EM-DAT (22 deaths - other countires?)</v>
      </c>
      <c r="CB162">
        <f>IFERROR(SEARCH(";",Table4[[#This Row],[reference/s]]),"")</f>
        <v>9</v>
      </c>
      <c r="CC162" s="1">
        <f>IFERROR(SEARCH(";",Table4[[#This Row],[reference/s]],Table4[[#This Row],[Column2]]+1),"")</f>
        <v>48</v>
      </c>
      <c r="CD162" s="1">
        <f>IFERROR(SEARCH(";",Table4[[#This Row],[reference/s]],Table4[[#This Row],[Column3]]+1),"")</f>
        <v>98</v>
      </c>
      <c r="CE162" s="1">
        <f>IFERROR(SEARCH(";",Table4[[#This Row],[reference/s]],Table4[[#This Row],[Column4]]+1),"")</f>
        <v>115</v>
      </c>
      <c r="CF162" s="1" t="str">
        <f>IFERROR(SEARCH(";",Table4[[#This Row],[reference/s]],Table4[[#This Row],[Column5]]+1),"")</f>
        <v/>
      </c>
      <c r="CG162" s="1" t="str">
        <f>IFERROR(SEARCH(";",Table4[[#This Row],[reference/s]],Table4[[#This Row],[Column6]]+1),"")</f>
        <v/>
      </c>
      <c r="CH162" s="1" t="str">
        <f>IFERROR(SEARCH(";",Table4[[#This Row],[reference/s]],Table4[[#This Row],[Column7]]+1),"")</f>
        <v/>
      </c>
      <c r="CI162" s="1" t="str">
        <f>IFERROR(SEARCH(";",Table4[[#This Row],[reference/s]],Table4[[#This Row],[Column8]]+1),"")</f>
        <v/>
      </c>
      <c r="CJ162" s="1" t="str">
        <f>IFERROR(SEARCH(";",Table4[[#This Row],[reference/s]],Table4[[#This Row],[Column9]]+1),"")</f>
        <v/>
      </c>
      <c r="CK162" s="1" t="str">
        <f>IFERROR(SEARCH(";",Table4[[#This Row],[reference/s]],Table4[[#This Row],[Column10]]+1),"")</f>
        <v/>
      </c>
      <c r="CL162" s="1" t="str">
        <f>IFERROR(SEARCH(";",Table4[[#This Row],[reference/s]],Table4[[#This Row],[Column11]]+1),"")</f>
        <v/>
      </c>
      <c r="CM162" s="1" t="str">
        <f>IFERROR(MID(Table4[[#This Row],[reference/s]],Table4[[#This Row],[Column3]]+2,Table4[[#This Row],[Column4]]-Table4[[#This Row],[Column3]]-2),"")</f>
        <v>http://www.bom.gov.au/cyclone/history/rewa.shtml</v>
      </c>
      <c r="CN162" s="1" t="str">
        <f>IFERROR(MID(Table4[[#This Row],[reference/s]],Table4[[#This Row],[Column4]]+2,Table4[[#This Row],[Column5]]-Table4[[#This Row],[Column4]]-2),"")</f>
        <v>PDF - newspaper</v>
      </c>
      <c r="CO162" s="1" t="str">
        <f>IFERROR(MID(Table4[[#This Row],[reference/s]],Table4[[#This Row],[Column5]]+2,Table4[[#This Row],[Column6]]-Table4[[#This Row],[Column5]]-2),"")</f>
        <v/>
      </c>
    </row>
    <row r="163" spans="1:93">
      <c r="A163">
        <v>247</v>
      </c>
      <c r="B163" t="s">
        <v>1587</v>
      </c>
      <c r="C163" t="s">
        <v>590</v>
      </c>
      <c r="D163" t="s">
        <v>177</v>
      </c>
      <c r="E163" t="s">
        <v>178</v>
      </c>
      <c r="F163" s="4">
        <v>34552</v>
      </c>
      <c r="G163" s="4">
        <v>34552</v>
      </c>
      <c r="H163" t="s">
        <v>669</v>
      </c>
      <c r="I163" s="74">
        <v>1994</v>
      </c>
      <c r="K163" t="s">
        <v>509</v>
      </c>
      <c r="L163" t="s">
        <v>37</v>
      </c>
      <c r="M163" t="s">
        <v>37</v>
      </c>
      <c r="N163" t="s">
        <v>739</v>
      </c>
      <c r="O163" s="11" t="s">
        <v>1149</v>
      </c>
      <c r="P163">
        <v>0</v>
      </c>
      <c r="Q163">
        <v>0</v>
      </c>
      <c r="R163">
        <v>2</v>
      </c>
      <c r="S163">
        <v>2</v>
      </c>
      <c r="T163">
        <v>0</v>
      </c>
      <c r="U163">
        <f>Table4[[#This Row],[Report]]*$P$322+Table4[[#This Row],[Journals]]*$Q$322+Table4[[#This Row],[Databases]]*$R$322+Table4[[#This Row],[Websites]]*$S$322+Table4[[#This Row],[Newspaper]]*$T$322</f>
        <v>60</v>
      </c>
      <c r="V163">
        <f>SUM(Table4[[#This Row],[Report]:[Websites]])</f>
        <v>4</v>
      </c>
      <c r="W163">
        <f>IF(Table4[[#This Row],[Insured Cost]]="",1,IF(Table4[[#This Row],[Reported cost]]="",2,""))</f>
        <v>2</v>
      </c>
      <c r="Y163">
        <v>50000</v>
      </c>
      <c r="Z163">
        <v>20</v>
      </c>
      <c r="AA163">
        <v>5</v>
      </c>
      <c r="AE163" s="2">
        <v>37200000</v>
      </c>
      <c r="AF163" s="2"/>
      <c r="AG163" s="78"/>
      <c r="AS163" s="74"/>
      <c r="AT163" s="74"/>
      <c r="BD163">
        <v>1000</v>
      </c>
      <c r="BF163">
        <v>50</v>
      </c>
      <c r="BY163" t="s">
        <v>179</v>
      </c>
      <c r="BZ163" t="str">
        <f>IFERROR(LEFT(Table4[[#This Row],[reference/s]],SEARCH(";",Table4[[#This Row],[reference/s]])-1),"")</f>
        <v>EM-Track</v>
      </c>
      <c r="CA163" t="str">
        <f>IFERROR(MID(Table4[[#This Row],[reference/s]],SEARCH(";",Table4[[#This Row],[reference/s]])+2,SEARCH(";",Table4[[#This Row],[reference/s]],SEARCH(";",Table4[[#This Row],[reference/s]])+1)-SEARCH(";",Table4[[#This Row],[reference/s]])-2),"")</f>
        <v>EM-DAT</v>
      </c>
      <c r="CB163">
        <f>IFERROR(SEARCH(";",Table4[[#This Row],[reference/s]]),"")</f>
        <v>9</v>
      </c>
      <c r="CC163" s="1">
        <f>IFERROR(SEARCH(";",Table4[[#This Row],[reference/s]],Table4[[#This Row],[Column2]]+1),"")</f>
        <v>17</v>
      </c>
      <c r="CD163" s="1">
        <f>IFERROR(SEARCH(";",Table4[[#This Row],[reference/s]],Table4[[#This Row],[Column3]]+1),"")</f>
        <v>103</v>
      </c>
      <c r="CE163" s="1">
        <f>IFERROR(SEARCH(";",Table4[[#This Row],[reference/s]],Table4[[#This Row],[Column4]]+1),"")</f>
        <v>208</v>
      </c>
      <c r="CF163" s="1" t="str">
        <f>IFERROR(SEARCH(";",Table4[[#This Row],[reference/s]],Table4[[#This Row],[Column5]]+1),"")</f>
        <v/>
      </c>
      <c r="CG163" s="1" t="str">
        <f>IFERROR(SEARCH(";",Table4[[#This Row],[reference/s]],Table4[[#This Row],[Column6]]+1),"")</f>
        <v/>
      </c>
      <c r="CH163" s="1" t="str">
        <f>IFERROR(SEARCH(";",Table4[[#This Row],[reference/s]],Table4[[#This Row],[Column7]]+1),"")</f>
        <v/>
      </c>
      <c r="CI163" s="1" t="str">
        <f>IFERROR(SEARCH(";",Table4[[#This Row],[reference/s]],Table4[[#This Row],[Column8]]+1),"")</f>
        <v/>
      </c>
      <c r="CJ163" s="1" t="str">
        <f>IFERROR(SEARCH(";",Table4[[#This Row],[reference/s]],Table4[[#This Row],[Column9]]+1),"")</f>
        <v/>
      </c>
      <c r="CK163" s="1" t="str">
        <f>IFERROR(SEARCH(";",Table4[[#This Row],[reference/s]],Table4[[#This Row],[Column10]]+1),"")</f>
        <v/>
      </c>
      <c r="CL163" s="1" t="str">
        <f>IFERROR(SEARCH(";",Table4[[#This Row],[reference/s]],Table4[[#This Row],[Column11]]+1),"")</f>
        <v/>
      </c>
      <c r="CM163" s="1" t="str">
        <f>IFERROR(MID(Table4[[#This Row],[reference/s]],Table4[[#This Row],[Column3]]+2,Table4[[#This Row],[Column4]]-Table4[[#This Row],[Column3]]-2),"")</f>
        <v>http://www.ga.gov.au/earthquakes/getQuakeDetails.do?quakeId=2003991&amp;orid=909500&amp;sta=</v>
      </c>
      <c r="CN163" s="1" t="str">
        <f>IFERROR(MID(Table4[[#This Row],[reference/s]],Table4[[#This Row],[Column4]]+2,Table4[[#This Row],[Column5]]-Table4[[#This Row],[Column4]]-2),"")</f>
        <v>http://www.australiangeographic.com.au/journal/australias-worst-earthquakes-top-10-most-devastating.htm</v>
      </c>
      <c r="CO163" s="1" t="str">
        <f>IFERROR(MID(Table4[[#This Row],[reference/s]],Table4[[#This Row],[Column5]]+2,Table4[[#This Row],[Column6]]-Table4[[#This Row],[Column5]]-2),"")</f>
        <v/>
      </c>
    </row>
    <row r="164" spans="1:93">
      <c r="A164">
        <v>358</v>
      </c>
      <c r="B164" t="s">
        <v>1593</v>
      </c>
      <c r="C164" t="s">
        <v>642</v>
      </c>
      <c r="D164" t="s">
        <v>251</v>
      </c>
      <c r="E164" t="s">
        <v>252</v>
      </c>
      <c r="F164" s="7">
        <v>34644</v>
      </c>
      <c r="G164" s="7">
        <v>34646</v>
      </c>
      <c r="H164" t="s">
        <v>659</v>
      </c>
      <c r="I164" s="74">
        <v>1994</v>
      </c>
      <c r="K164" t="s">
        <v>511</v>
      </c>
      <c r="L164" t="s">
        <v>253</v>
      </c>
      <c r="M164" t="s">
        <v>184</v>
      </c>
      <c r="N164" t="s">
        <v>469</v>
      </c>
      <c r="O164" s="11" t="s">
        <v>1150</v>
      </c>
      <c r="P164">
        <v>0</v>
      </c>
      <c r="Q164">
        <v>0</v>
      </c>
      <c r="R164">
        <v>3</v>
      </c>
      <c r="S164">
        <v>1</v>
      </c>
      <c r="T164">
        <v>0</v>
      </c>
      <c r="U164">
        <f>Table4[[#This Row],[Report]]*$P$322+Table4[[#This Row],[Journals]]*$Q$322+Table4[[#This Row],[Databases]]*$R$322+Table4[[#This Row],[Websites]]*$S$322+Table4[[#This Row],[Newspaper]]*$T$322</f>
        <v>70</v>
      </c>
      <c r="V164">
        <f>SUM(Table4[[#This Row],[Report]:[Websites]])</f>
        <v>4</v>
      </c>
      <c r="W164">
        <f>IF(Table4[[#This Row],[Insured Cost]]="",1,IF(Table4[[#This Row],[Reported cost]]="",2,""))</f>
        <v>1</v>
      </c>
      <c r="Z164">
        <v>100</v>
      </c>
      <c r="AA164">
        <v>50</v>
      </c>
      <c r="AD164">
        <v>1</v>
      </c>
      <c r="AE164"/>
      <c r="AF164" s="2">
        <v>37000000</v>
      </c>
      <c r="AG164" s="78"/>
      <c r="AS164" s="74"/>
      <c r="AT164" s="74"/>
      <c r="BY164" t="s">
        <v>254</v>
      </c>
      <c r="BZ164" t="str">
        <f>IFERROR(LEFT(Table4[[#This Row],[reference/s]],SEARCH(";",Table4[[#This Row],[reference/s]])-1),"")</f>
        <v>ICA</v>
      </c>
      <c r="CA164" t="str">
        <f>IFERROR(MID(Table4[[#This Row],[reference/s]],SEARCH(";",Table4[[#This Row],[reference/s]])+2,SEARCH(";",Table4[[#This Row],[reference/s]],SEARCH(";",Table4[[#This Row],[reference/s]])+1)-SEARCH(";",Table4[[#This Row],[reference/s]])-2),"")</f>
        <v>EM-Track</v>
      </c>
      <c r="CB164">
        <f>IFERROR(SEARCH(";",Table4[[#This Row],[reference/s]]),"")</f>
        <v>4</v>
      </c>
      <c r="CC164" s="1">
        <f>IFERROR(SEARCH(";",Table4[[#This Row],[reference/s]],Table4[[#This Row],[Column2]]+1),"")</f>
        <v>14</v>
      </c>
      <c r="CD164" s="1">
        <f>IFERROR(SEARCH(";",Table4[[#This Row],[reference/s]],Table4[[#This Row],[Column3]]+1),"")</f>
        <v>22</v>
      </c>
      <c r="CE164" s="1" t="str">
        <f>IFERROR(SEARCH(";",Table4[[#This Row],[reference/s]],Table4[[#This Row],[Column4]]+1),"")</f>
        <v/>
      </c>
      <c r="CF164" s="1" t="str">
        <f>IFERROR(SEARCH(";",Table4[[#This Row],[reference/s]],Table4[[#This Row],[Column5]]+1),"")</f>
        <v/>
      </c>
      <c r="CG164" s="1" t="str">
        <f>IFERROR(SEARCH(";",Table4[[#This Row],[reference/s]],Table4[[#This Row],[Column6]]+1),"")</f>
        <v/>
      </c>
      <c r="CH164" s="1" t="str">
        <f>IFERROR(SEARCH(";",Table4[[#This Row],[reference/s]],Table4[[#This Row],[Column7]]+1),"")</f>
        <v/>
      </c>
      <c r="CI164" s="1" t="str">
        <f>IFERROR(SEARCH(";",Table4[[#This Row],[reference/s]],Table4[[#This Row],[Column8]]+1),"")</f>
        <v/>
      </c>
      <c r="CJ164" s="1" t="str">
        <f>IFERROR(SEARCH(";",Table4[[#This Row],[reference/s]],Table4[[#This Row],[Column9]]+1),"")</f>
        <v/>
      </c>
      <c r="CK164" s="1" t="str">
        <f>IFERROR(SEARCH(";",Table4[[#This Row],[reference/s]],Table4[[#This Row],[Column10]]+1),"")</f>
        <v/>
      </c>
      <c r="CL164" s="1" t="str">
        <f>IFERROR(SEARCH(";",Table4[[#This Row],[reference/s]],Table4[[#This Row],[Column11]]+1),"")</f>
        <v/>
      </c>
      <c r="CM164" s="1" t="str">
        <f>IFERROR(MID(Table4[[#This Row],[reference/s]],Table4[[#This Row],[Column3]]+2,Table4[[#This Row],[Column4]]-Table4[[#This Row],[Column3]]-2),"")</f>
        <v>EM-DAT</v>
      </c>
      <c r="CN164" s="1" t="str">
        <f>IFERROR(MID(Table4[[#This Row],[reference/s]],Table4[[#This Row],[Column4]]+2,Table4[[#This Row],[Column5]]-Table4[[#This Row],[Column4]]-2),"")</f>
        <v/>
      </c>
      <c r="CO164" s="1" t="str">
        <f>IFERROR(MID(Table4[[#This Row],[reference/s]],Table4[[#This Row],[Column5]]+2,Table4[[#This Row],[Column6]]-Table4[[#This Row],[Column5]]-2),"")</f>
        <v/>
      </c>
    </row>
    <row r="165" spans="1:93">
      <c r="A165">
        <v>63</v>
      </c>
      <c r="B165" t="s">
        <v>1585</v>
      </c>
      <c r="C165" t="s">
        <v>585</v>
      </c>
      <c r="D165" t="s">
        <v>81</v>
      </c>
      <c r="E165" t="s">
        <v>1146</v>
      </c>
      <c r="F165" s="4">
        <v>34330</v>
      </c>
      <c r="G165" s="4">
        <v>34350</v>
      </c>
      <c r="H165" t="s">
        <v>657</v>
      </c>
      <c r="I165" s="74">
        <v>1994</v>
      </c>
      <c r="K165" t="s">
        <v>507</v>
      </c>
      <c r="L165" t="s">
        <v>37</v>
      </c>
      <c r="M165" t="s">
        <v>37</v>
      </c>
      <c r="N165" t="s">
        <v>739</v>
      </c>
      <c r="O165" s="11" t="s">
        <v>1147</v>
      </c>
      <c r="P165">
        <v>0</v>
      </c>
      <c r="Q165">
        <v>0</v>
      </c>
      <c r="R165">
        <v>3</v>
      </c>
      <c r="S165">
        <v>2</v>
      </c>
      <c r="T165">
        <v>1</v>
      </c>
      <c r="U165">
        <f>Table4[[#This Row],[Report]]*$P$322+Table4[[#This Row],[Journals]]*$Q$322+Table4[[#This Row],[Databases]]*$R$322+Table4[[#This Row],[Websites]]*$S$322+Table4[[#This Row],[Newspaper]]*$T$322</f>
        <v>81</v>
      </c>
      <c r="V165">
        <f>SUM(Table4[[#This Row],[Report]:[Websites]])</f>
        <v>5</v>
      </c>
      <c r="W165">
        <f>IF(Table4[[#This Row],[Insured Cost]]="",1,IF(Table4[[#This Row],[Reported cost]]="",2,""))</f>
        <v>2</v>
      </c>
      <c r="Y165">
        <v>250000</v>
      </c>
      <c r="Z165">
        <v>650</v>
      </c>
      <c r="AA165">
        <v>120</v>
      </c>
      <c r="AD165">
        <v>4</v>
      </c>
      <c r="AE165" s="2">
        <v>59000000</v>
      </c>
      <c r="AF165" s="2"/>
      <c r="AG165" s="78"/>
      <c r="AS165" s="74"/>
      <c r="AT165" s="74"/>
      <c r="BE165">
        <v>206</v>
      </c>
      <c r="BG165">
        <v>8</v>
      </c>
      <c r="BY165" t="s">
        <v>82</v>
      </c>
      <c r="BZ165" t="str">
        <f>IFERROR(LEFT(Table4[[#This Row],[reference/s]],SEARCH(";",Table4[[#This Row],[reference/s]])-1),"")</f>
        <v>PDF - newspaper</v>
      </c>
      <c r="CA165" t="str">
        <f>IFERROR(MID(Table4[[#This Row],[reference/s]],SEARCH(";",Table4[[#This Row],[reference/s]])+2,SEARCH(";",Table4[[#This Row],[reference/s]],SEARCH(";",Table4[[#This Row],[reference/s]])+1)-SEARCH(";",Table4[[#This Row],[reference/s]])-2),"")</f>
        <v>EM-Track</v>
      </c>
      <c r="CB165">
        <f>IFERROR(SEARCH(";",Table4[[#This Row],[reference/s]]),"")</f>
        <v>16</v>
      </c>
      <c r="CC165" s="1">
        <f>IFERROR(SEARCH(";",Table4[[#This Row],[reference/s]],Table4[[#This Row],[Column2]]+1),"")</f>
        <v>26</v>
      </c>
      <c r="CD165" s="1">
        <f>IFERROR(SEARCH(";",Table4[[#This Row],[reference/s]],Table4[[#This Row],[Column3]]+1),"")</f>
        <v>34</v>
      </c>
      <c r="CE165" s="1">
        <f>IFERROR(SEARCH(";",Table4[[#This Row],[reference/s]],Table4[[#This Row],[Column4]]+1),"")</f>
        <v>39</v>
      </c>
      <c r="CF165" s="1">
        <f>IFERROR(SEARCH(";",Table4[[#This Row],[reference/s]],Table4[[#This Row],[Column5]]+1),"")</f>
        <v>45</v>
      </c>
      <c r="CG165" s="1" t="str">
        <f>IFERROR(SEARCH(";",Table4[[#This Row],[reference/s]],Table4[[#This Row],[Column6]]+1),"")</f>
        <v/>
      </c>
      <c r="CH165" s="1" t="str">
        <f>IFERROR(SEARCH(";",Table4[[#This Row],[reference/s]],Table4[[#This Row],[Column7]]+1),"")</f>
        <v/>
      </c>
      <c r="CI165" s="1" t="str">
        <f>IFERROR(SEARCH(";",Table4[[#This Row],[reference/s]],Table4[[#This Row],[Column8]]+1),"")</f>
        <v/>
      </c>
      <c r="CJ165" s="1" t="str">
        <f>IFERROR(SEARCH(";",Table4[[#This Row],[reference/s]],Table4[[#This Row],[Column9]]+1),"")</f>
        <v/>
      </c>
      <c r="CK165" s="1" t="str">
        <f>IFERROR(SEARCH(";",Table4[[#This Row],[reference/s]],Table4[[#This Row],[Column10]]+1),"")</f>
        <v/>
      </c>
      <c r="CL165" s="1" t="str">
        <f>IFERROR(SEARCH(";",Table4[[#This Row],[reference/s]],Table4[[#This Row],[Column11]]+1),"")</f>
        <v/>
      </c>
      <c r="CM165" s="1" t="str">
        <f>IFERROR(MID(Table4[[#This Row],[reference/s]],Table4[[#This Row],[Column3]]+2,Table4[[#This Row],[Column4]]-Table4[[#This Row],[Column3]]-2),"")</f>
        <v>EM-DAT</v>
      </c>
      <c r="CN165" s="1" t="str">
        <f>IFERROR(MID(Table4[[#This Row],[reference/s]],Table4[[#This Row],[Column4]]+2,Table4[[#This Row],[Column5]]-Table4[[#This Row],[Column4]]-2),"")</f>
        <v>ICA</v>
      </c>
      <c r="CO165" s="1" t="str">
        <f>IFERROR(MID(Table4[[#This Row],[reference/s]],Table4[[#This Row],[Column5]]+2,Table4[[#This Row],[Column6]]-Table4[[#This Row],[Column5]]-2),"")</f>
        <v>wiki</v>
      </c>
    </row>
    <row r="166" spans="1:93">
      <c r="A166">
        <v>224</v>
      </c>
      <c r="B166" t="s">
        <v>1585</v>
      </c>
      <c r="C166" t="s">
        <v>585</v>
      </c>
      <c r="D166" t="s">
        <v>168</v>
      </c>
      <c r="E166" t="s">
        <v>752</v>
      </c>
      <c r="F166" s="4">
        <v>34604</v>
      </c>
      <c r="G166" s="4">
        <v>34645</v>
      </c>
      <c r="H166" t="s">
        <v>659</v>
      </c>
      <c r="I166" s="74">
        <v>1994</v>
      </c>
      <c r="K166" t="s">
        <v>510</v>
      </c>
      <c r="L166" t="s">
        <v>50</v>
      </c>
      <c r="M166" t="s">
        <v>50</v>
      </c>
      <c r="N166" t="s">
        <v>739</v>
      </c>
      <c r="O166" s="11" t="s">
        <v>1148</v>
      </c>
      <c r="P166">
        <v>1</v>
      </c>
      <c r="Q166">
        <v>0</v>
      </c>
      <c r="R166">
        <v>2</v>
      </c>
      <c r="S166">
        <v>2</v>
      </c>
      <c r="T166">
        <v>0</v>
      </c>
      <c r="U166">
        <f>Table4[[#This Row],[Report]]*$P$322+Table4[[#This Row],[Journals]]*$Q$322+Table4[[#This Row],[Databases]]*$R$322+Table4[[#This Row],[Websites]]*$S$322+Table4[[#This Row],[Newspaper]]*$T$322</f>
        <v>100</v>
      </c>
      <c r="V166">
        <f>SUM(Table4[[#This Row],[Report]:[Websites]])</f>
        <v>5</v>
      </c>
      <c r="W166">
        <f>IF(Table4[[#This Row],[Insured Cost]]="",1,IF(Table4[[#This Row],[Reported cost]]="",2,""))</f>
        <v>2</v>
      </c>
      <c r="X166">
        <v>3000</v>
      </c>
      <c r="Y166">
        <v>10000</v>
      </c>
      <c r="Z166">
        <v>100</v>
      </c>
      <c r="AA166">
        <v>41</v>
      </c>
      <c r="AE166" s="2">
        <v>59100000</v>
      </c>
      <c r="AF166" s="2"/>
      <c r="AG166" s="78"/>
      <c r="AS166" s="74"/>
      <c r="AT166" s="74"/>
      <c r="BE166">
        <v>23</v>
      </c>
      <c r="BY166" t="s">
        <v>169</v>
      </c>
      <c r="BZ166" t="str">
        <f>IFERROR(LEFT(Table4[[#This Row],[reference/s]],SEARCH(";",Table4[[#This Row],[reference/s]])-1),"")</f>
        <v>wiki</v>
      </c>
      <c r="CA166" t="str">
        <f>IFERROR(MID(Table4[[#This Row],[reference/s]],SEARCH(";",Table4[[#This Row],[reference/s]])+2,SEARCH(";",Table4[[#This Row],[reference/s]],SEARCH(";",Table4[[#This Row],[reference/s]])+1)-SEARCH(";",Table4[[#This Row],[reference/s]])-2),"")</f>
        <v>PDF - newspaper</v>
      </c>
      <c r="CB166">
        <f>IFERROR(SEARCH(";",Table4[[#This Row],[reference/s]]),"")</f>
        <v>5</v>
      </c>
      <c r="CC166" s="1">
        <f>IFERROR(SEARCH(";",Table4[[#This Row],[reference/s]],Table4[[#This Row],[Column2]]+1),"")</f>
        <v>22</v>
      </c>
      <c r="CD166" s="1">
        <f>IFERROR(SEARCH(";",Table4[[#This Row],[reference/s]],Table4[[#This Row],[Column3]]+1),"")</f>
        <v>46</v>
      </c>
      <c r="CE166" s="1">
        <f>IFERROR(SEARCH(";",Table4[[#This Row],[reference/s]],Table4[[#This Row],[Column4]]+1),"")</f>
        <v>74</v>
      </c>
      <c r="CF166" s="1">
        <f>IFERROR(SEARCH(";",Table4[[#This Row],[reference/s]],Table4[[#This Row],[Column5]]+1),"")</f>
        <v>84</v>
      </c>
      <c r="CG166" s="1" t="str">
        <f>IFERROR(SEARCH(";",Table4[[#This Row],[reference/s]],Table4[[#This Row],[Column6]]+1),"")</f>
        <v/>
      </c>
      <c r="CH166" s="1" t="str">
        <f>IFERROR(SEARCH(";",Table4[[#This Row],[reference/s]],Table4[[#This Row],[Column7]]+1),"")</f>
        <v/>
      </c>
      <c r="CI166" s="1" t="str">
        <f>IFERROR(SEARCH(";",Table4[[#This Row],[reference/s]],Table4[[#This Row],[Column8]]+1),"")</f>
        <v/>
      </c>
      <c r="CJ166" s="1" t="str">
        <f>IFERROR(SEARCH(";",Table4[[#This Row],[reference/s]],Table4[[#This Row],[Column9]]+1),"")</f>
        <v/>
      </c>
      <c r="CK166" s="1" t="str">
        <f>IFERROR(SEARCH(";",Table4[[#This Row],[reference/s]],Table4[[#This Row],[Column10]]+1),"")</f>
        <v/>
      </c>
      <c r="CL166" s="1" t="str">
        <f>IFERROR(SEARCH(";",Table4[[#This Row],[reference/s]],Table4[[#This Row],[Column11]]+1),"")</f>
        <v/>
      </c>
      <c r="CM166" s="1" t="str">
        <f>IFERROR(MID(Table4[[#This Row],[reference/s]],Table4[[#This Row],[Column3]]+2,Table4[[#This Row],[Column4]]-Table4[[#This Row],[Column3]]-2),"")</f>
        <v>http://www.aic.gov.au/</v>
      </c>
      <c r="CN166" s="1" t="str">
        <f>IFERROR(MID(Table4[[#This Row],[reference/s]],Table4[[#This Row],[Column4]]+2,Table4[[#This Row],[Column5]]-Table4[[#This Row],[Column4]]-2),"")</f>
        <v>BoM report - QLD bushfires</v>
      </c>
      <c r="CO166" s="1" t="str">
        <f>IFERROR(MID(Table4[[#This Row],[reference/s]],Table4[[#This Row],[Column5]]+2,Table4[[#This Row],[Column6]]-Table4[[#This Row],[Column5]]-2),"")</f>
        <v>EM-Track</v>
      </c>
    </row>
    <row r="167" spans="1:93">
      <c r="A167">
        <v>304</v>
      </c>
      <c r="B167" t="s">
        <v>1582</v>
      </c>
      <c r="C167" t="s">
        <v>642</v>
      </c>
      <c r="D167" t="s">
        <v>604</v>
      </c>
      <c r="E167" t="s">
        <v>206</v>
      </c>
      <c r="F167" s="4">
        <v>34477</v>
      </c>
      <c r="G167" s="4">
        <v>34478</v>
      </c>
      <c r="H167" t="s">
        <v>675</v>
      </c>
      <c r="I167" s="74">
        <v>1994</v>
      </c>
      <c r="K167" t="s">
        <v>508</v>
      </c>
      <c r="L167" t="s">
        <v>33</v>
      </c>
      <c r="M167" t="s">
        <v>33</v>
      </c>
      <c r="N167" t="s">
        <v>739</v>
      </c>
      <c r="O167" s="11" t="s">
        <v>1230</v>
      </c>
      <c r="P167">
        <v>0</v>
      </c>
      <c r="Q167">
        <v>2</v>
      </c>
      <c r="R167">
        <v>2</v>
      </c>
      <c r="S167">
        <v>0</v>
      </c>
      <c r="T167">
        <v>1</v>
      </c>
      <c r="U167">
        <f>Table4[[#This Row],[Report]]*$P$322+Table4[[#This Row],[Journals]]*$Q$322+Table4[[#This Row],[Databases]]*$R$322+Table4[[#This Row],[Websites]]*$S$322+Table4[[#This Row],[Newspaper]]*$T$322</f>
        <v>101</v>
      </c>
      <c r="V167">
        <f>SUM(Table4[[#This Row],[Report]:[Websites]])</f>
        <v>4</v>
      </c>
      <c r="W167" t="str">
        <f>IF(Table4[[#This Row],[Insured Cost]]="",1,IF(Table4[[#This Row],[Reported cost]]="",2,""))</f>
        <v/>
      </c>
      <c r="Z167">
        <v>200</v>
      </c>
      <c r="AD167">
        <v>2</v>
      </c>
      <c r="AE167" s="2">
        <v>37000000</v>
      </c>
      <c r="AF167" s="2">
        <v>25000000</v>
      </c>
      <c r="AG167" s="78"/>
      <c r="AS167" s="74"/>
      <c r="AT167" s="74"/>
      <c r="BD167">
        <v>600</v>
      </c>
      <c r="BY167" t="s">
        <v>207</v>
      </c>
      <c r="BZ167" t="str">
        <f>IFERROR(LEFT(Table4[[#This Row],[reference/s]],SEARCH(";",Table4[[#This Row],[reference/s]])-1),"")</f>
        <v>ICA</v>
      </c>
      <c r="CA167" t="str">
        <f>IFERROR(MID(Table4[[#This Row],[reference/s]],SEARCH(";",Table4[[#This Row],[reference/s]])+2,SEARCH(";",Table4[[#This Row],[reference/s]],SEARCH(";",Table4[[#This Row],[reference/s]])+1)-SEARCH(";",Table4[[#This Row],[reference/s]])-2),"")</f>
        <v>EM-DAT</v>
      </c>
      <c r="CB167">
        <f>IFERROR(SEARCH(";",Table4[[#This Row],[reference/s]]),"")</f>
        <v>4</v>
      </c>
      <c r="CC167" s="1">
        <f>IFERROR(SEARCH(";",Table4[[#This Row],[reference/s]],Table4[[#This Row],[Column2]]+1),"")</f>
        <v>12</v>
      </c>
      <c r="CD167" s="1">
        <f>IFERROR(SEARCH(";",Table4[[#This Row],[reference/s]],Table4[[#This Row],[Column3]]+1),"")</f>
        <v>29</v>
      </c>
      <c r="CE167" s="1">
        <f>IFERROR(SEARCH(";",Table4[[#This Row],[reference/s]],Table4[[#This Row],[Column4]]+1),"")</f>
        <v>53</v>
      </c>
      <c r="CF167" s="1">
        <f>IFERROR(SEARCH(";",Table4[[#This Row],[reference/s]],Table4[[#This Row],[Column5]]+1),"")</f>
        <v>63</v>
      </c>
      <c r="CG167" s="1" t="str">
        <f>IFERROR(SEARCH(";",Table4[[#This Row],[reference/s]],Table4[[#This Row],[Column6]]+1),"")</f>
        <v/>
      </c>
      <c r="CH167" s="1" t="str">
        <f>IFERROR(SEARCH(";",Table4[[#This Row],[reference/s]],Table4[[#This Row],[Column7]]+1),"")</f>
        <v/>
      </c>
      <c r="CI167" s="1" t="str">
        <f>IFERROR(SEARCH(";",Table4[[#This Row],[reference/s]],Table4[[#This Row],[Column8]]+1),"")</f>
        <v/>
      </c>
      <c r="CJ167" s="1" t="str">
        <f>IFERROR(SEARCH(";",Table4[[#This Row],[reference/s]],Table4[[#This Row],[Column9]]+1),"")</f>
        <v/>
      </c>
      <c r="CK167" s="1" t="str">
        <f>IFERROR(SEARCH(";",Table4[[#This Row],[reference/s]],Table4[[#This Row],[Column10]]+1),"")</f>
        <v/>
      </c>
      <c r="CL167" s="1" t="str">
        <f>IFERROR(SEARCH(";",Table4[[#This Row],[reference/s]],Table4[[#This Row],[Column11]]+1),"")</f>
        <v/>
      </c>
      <c r="CM167" s="1" t="str">
        <f>IFERROR(MID(Table4[[#This Row],[reference/s]],Table4[[#This Row],[Column3]]+2,Table4[[#This Row],[Column4]]-Table4[[#This Row],[Column3]]-2),"")</f>
        <v>PDF - newspaper</v>
      </c>
      <c r="CN167" s="1" t="str">
        <f>IFERROR(MID(Table4[[#This Row],[reference/s]],Table4[[#This Row],[Column4]]+2,Table4[[#This Row],[Column5]]-Table4[[#This Row],[Column4]]-2),"")</f>
        <v>Cortney and Middlemann</v>
      </c>
      <c r="CO167" s="1" t="str">
        <f>IFERROR(MID(Table4[[#This Row],[reference/s]],Table4[[#This Row],[Column5]]+2,Table4[[#This Row],[Column6]]-Table4[[#This Row],[Column5]]-2),"")</f>
        <v>EM-Track</v>
      </c>
    </row>
    <row r="168" spans="1:93">
      <c r="B168" t="s">
        <v>1590</v>
      </c>
      <c r="C168" t="s">
        <v>810</v>
      </c>
      <c r="F168" s="4"/>
      <c r="G168" s="4"/>
      <c r="H168" t="s">
        <v>659</v>
      </c>
      <c r="I168" s="74">
        <v>1995</v>
      </c>
      <c r="K168" t="s">
        <v>480</v>
      </c>
      <c r="L168" t="s">
        <v>37</v>
      </c>
      <c r="M168" t="s">
        <v>37</v>
      </c>
      <c r="O168" s="35" t="s">
        <v>1234</v>
      </c>
      <c r="U168">
        <f>Table4[[#This Row],[Report]]*$P$322+Table4[[#This Row],[Journals]]*$Q$322+Table4[[#This Row],[Databases]]*$R$322+Table4[[#This Row],[Websites]]*$S$322+Table4[[#This Row],[Newspaper]]*$T$322</f>
        <v>0</v>
      </c>
      <c r="V168">
        <f>SUM(Table4[[#This Row],[Report]:[Websites]])</f>
        <v>0</v>
      </c>
      <c r="W168" s="1">
        <f>IF(Table4[[#This Row],[Insured Cost]]="",1,IF(Table4[[#This Row],[Reported cost]]="",2,""))</f>
        <v>1</v>
      </c>
      <c r="Y168">
        <v>500000</v>
      </c>
      <c r="AA168">
        <v>100</v>
      </c>
      <c r="AD168">
        <v>1</v>
      </c>
      <c r="AF168" s="2"/>
      <c r="AG168" s="78"/>
      <c r="AS168" s="74"/>
      <c r="AT168" s="74"/>
      <c r="BZ168" s="1" t="str">
        <f>IFERROR(LEFT(Table4[[#This Row],[reference/s]],SEARCH(";",Table4[[#This Row],[reference/s]])-1),"")</f>
        <v>EM-DAT</v>
      </c>
      <c r="CA168" s="1" t="str">
        <f>IFERROR(MID(Table4[[#This Row],[reference/s]],SEARCH(";",Table4[[#This Row],[reference/s]])+2,SEARCH(";",Table4[[#This Row],[reference/s]],SEARCH(";",Table4[[#This Row],[reference/s]])+1)-SEARCH(";",Table4[[#This Row],[reference/s]])-2),"")</f>
        <v/>
      </c>
      <c r="CB168" s="1">
        <f>IFERROR(SEARCH(";",Table4[[#This Row],[reference/s]]),"")</f>
        <v>7</v>
      </c>
      <c r="CC168" s="1" t="str">
        <f>IFERROR(SEARCH(";",Table4[[#This Row],[reference/s]],Table4[[#This Row],[Column2]]+1),"")</f>
        <v/>
      </c>
      <c r="CD168" s="1" t="str">
        <f>IFERROR(SEARCH(";",Table4[[#This Row],[reference/s]],Table4[[#This Row],[Column3]]+1),"")</f>
        <v/>
      </c>
      <c r="CE168" s="1" t="str">
        <f>IFERROR(SEARCH(";",Table4[[#This Row],[reference/s]],Table4[[#This Row],[Column4]]+1),"")</f>
        <v/>
      </c>
      <c r="CF168" s="1" t="str">
        <f>IFERROR(SEARCH(";",Table4[[#This Row],[reference/s]],Table4[[#This Row],[Column5]]+1),"")</f>
        <v/>
      </c>
      <c r="CG168" s="1" t="str">
        <f>IFERROR(SEARCH(";",Table4[[#This Row],[reference/s]],Table4[[#This Row],[Column6]]+1),"")</f>
        <v/>
      </c>
      <c r="CH168" s="1" t="str">
        <f>IFERROR(SEARCH(";",Table4[[#This Row],[reference/s]],Table4[[#This Row],[Column7]]+1),"")</f>
        <v/>
      </c>
      <c r="CI168" s="1" t="str">
        <f>IFERROR(SEARCH(";",Table4[[#This Row],[reference/s]],Table4[[#This Row],[Column8]]+1),"")</f>
        <v/>
      </c>
      <c r="CJ168" s="1" t="str">
        <f>IFERROR(SEARCH(";",Table4[[#This Row],[reference/s]],Table4[[#This Row],[Column9]]+1),"")</f>
        <v/>
      </c>
      <c r="CK168" s="1" t="str">
        <f>IFERROR(SEARCH(";",Table4[[#This Row],[reference/s]],Table4[[#This Row],[Column10]]+1),"")</f>
        <v/>
      </c>
      <c r="CL168" s="1" t="str">
        <f>IFERROR(SEARCH(";",Table4[[#This Row],[reference/s]],Table4[[#This Row],[Column11]]+1),"")</f>
        <v/>
      </c>
      <c r="CM168" s="1" t="str">
        <f>IFERROR(MID(Table4[[#This Row],[reference/s]],Table4[[#This Row],[Column3]]+2,Table4[[#This Row],[Column4]]-Table4[[#This Row],[Column3]]-2),"")</f>
        <v/>
      </c>
      <c r="CN168" s="1" t="str">
        <f>IFERROR(MID(Table4[[#This Row],[reference/s]],Table4[[#This Row],[Column4]]+2,Table4[[#This Row],[Column5]]-Table4[[#This Row],[Column4]]-2),"")</f>
        <v/>
      </c>
      <c r="CO168" s="1" t="str">
        <f>IFERROR(MID(Table4[[#This Row],[reference/s]],Table4[[#This Row],[Column5]]+2,Table4[[#This Row],[Column6]]-Table4[[#This Row],[Column5]]-2),"")</f>
        <v/>
      </c>
    </row>
    <row r="169" spans="1:93">
      <c r="B169" t="s">
        <v>1582</v>
      </c>
      <c r="C169" t="s">
        <v>642</v>
      </c>
      <c r="E169" t="s">
        <v>755</v>
      </c>
      <c r="F169" s="15">
        <v>34720</v>
      </c>
      <c r="G169" s="15">
        <v>34720</v>
      </c>
      <c r="H169" t="s">
        <v>657</v>
      </c>
      <c r="I169" s="74">
        <v>1995</v>
      </c>
      <c r="K169" t="s">
        <v>539</v>
      </c>
      <c r="L169" t="s">
        <v>37</v>
      </c>
      <c r="M169" t="s">
        <v>37</v>
      </c>
      <c r="N169" t="s">
        <v>739</v>
      </c>
      <c r="O169" s="11" t="s">
        <v>1153</v>
      </c>
      <c r="P169">
        <v>0</v>
      </c>
      <c r="Q169">
        <v>0</v>
      </c>
      <c r="R169">
        <v>1</v>
      </c>
      <c r="S169">
        <v>1</v>
      </c>
      <c r="T169">
        <v>0</v>
      </c>
      <c r="U169">
        <f>Table4[[#This Row],[Report]]*$P$322+Table4[[#This Row],[Journals]]*$Q$322+Table4[[#This Row],[Databases]]*$R$322+Table4[[#This Row],[Websites]]*$S$322+Table4[[#This Row],[Newspaper]]*$T$322</f>
        <v>30</v>
      </c>
      <c r="V169">
        <f>SUM(Table4[[#This Row],[Report]:[Websites]])</f>
        <v>2</v>
      </c>
      <c r="W169" t="str">
        <f>IF(Table4[[#This Row],[Insured Cost]]="",1,IF(Table4[[#This Row],[Reported cost]]="",2,""))</f>
        <v/>
      </c>
      <c r="AE169" s="2">
        <v>215000000</v>
      </c>
      <c r="AF169" s="2">
        <v>700000000</v>
      </c>
      <c r="AG169" s="78"/>
      <c r="AS169" s="74"/>
      <c r="AT169" s="74"/>
      <c r="BZ169" t="str">
        <f>IFERROR(LEFT(Table4[[#This Row],[reference/s]],SEARCH(";",Table4[[#This Row],[reference/s]])-1),"")</f>
        <v>ICA</v>
      </c>
      <c r="CA169" t="str">
        <f>IFERROR(MID(Table4[[#This Row],[reference/s]],SEARCH(";",Table4[[#This Row],[reference/s]])+2,SEARCH(";",Table4[[#This Row],[reference/s]],SEARCH(";",Table4[[#This Row],[reference/s]])+1)-SEARCH(";",Table4[[#This Row],[reference/s]])-2),"")</f>
        <v/>
      </c>
      <c r="CB169">
        <f>IFERROR(SEARCH(";",Table4[[#This Row],[reference/s]]),"")</f>
        <v>4</v>
      </c>
      <c r="CC169" s="1" t="str">
        <f>IFERROR(SEARCH(";",Table4[[#This Row],[reference/s]],Table4[[#This Row],[Column2]]+1),"")</f>
        <v/>
      </c>
      <c r="CD169" s="1" t="str">
        <f>IFERROR(SEARCH(";",Table4[[#This Row],[reference/s]],Table4[[#This Row],[Column3]]+1),"")</f>
        <v/>
      </c>
      <c r="CE169" s="1" t="str">
        <f>IFERROR(SEARCH(";",Table4[[#This Row],[reference/s]],Table4[[#This Row],[Column4]]+1),"")</f>
        <v/>
      </c>
      <c r="CF169" s="1" t="str">
        <f>IFERROR(SEARCH(";",Table4[[#This Row],[reference/s]],Table4[[#This Row],[Column5]]+1),"")</f>
        <v/>
      </c>
      <c r="CG169" s="1" t="str">
        <f>IFERROR(SEARCH(";",Table4[[#This Row],[reference/s]],Table4[[#This Row],[Column6]]+1),"")</f>
        <v/>
      </c>
      <c r="CH169" s="1" t="str">
        <f>IFERROR(SEARCH(";",Table4[[#This Row],[reference/s]],Table4[[#This Row],[Column7]]+1),"")</f>
        <v/>
      </c>
      <c r="CI169" s="1" t="str">
        <f>IFERROR(SEARCH(";",Table4[[#This Row],[reference/s]],Table4[[#This Row],[Column8]]+1),"")</f>
        <v/>
      </c>
      <c r="CJ169" s="1" t="str">
        <f>IFERROR(SEARCH(";",Table4[[#This Row],[reference/s]],Table4[[#This Row],[Column9]]+1),"")</f>
        <v/>
      </c>
      <c r="CK169" s="1" t="str">
        <f>IFERROR(SEARCH(";",Table4[[#This Row],[reference/s]],Table4[[#This Row],[Column10]]+1),"")</f>
        <v/>
      </c>
      <c r="CL169" s="1" t="str">
        <f>IFERROR(SEARCH(";",Table4[[#This Row],[reference/s]],Table4[[#This Row],[Column11]]+1),"")</f>
        <v/>
      </c>
      <c r="CM169" s="1" t="str">
        <f>IFERROR(MID(Table4[[#This Row],[reference/s]],Table4[[#This Row],[Column3]]+2,Table4[[#This Row],[Column4]]-Table4[[#This Row],[Column3]]-2),"")</f>
        <v/>
      </c>
      <c r="CN169" s="1" t="str">
        <f>IFERROR(MID(Table4[[#This Row],[reference/s]],Table4[[#This Row],[Column4]]+2,Table4[[#This Row],[Column5]]-Table4[[#This Row],[Column4]]-2),"")</f>
        <v/>
      </c>
      <c r="CO169" s="1" t="str">
        <f>IFERROR(MID(Table4[[#This Row],[reference/s]],Table4[[#This Row],[Column5]]+2,Table4[[#This Row],[Column6]]-Table4[[#This Row],[Column5]]-2),"")</f>
        <v/>
      </c>
    </row>
    <row r="170" spans="1:93">
      <c r="B170" t="s">
        <v>1582</v>
      </c>
      <c r="C170" t="s">
        <v>642</v>
      </c>
      <c r="E170" t="s">
        <v>758</v>
      </c>
      <c r="F170" s="15">
        <v>34805</v>
      </c>
      <c r="G170" s="15">
        <v>34805</v>
      </c>
      <c r="H170" t="s">
        <v>662</v>
      </c>
      <c r="I170" s="74">
        <v>1995</v>
      </c>
      <c r="K170" t="s">
        <v>605</v>
      </c>
      <c r="L170" t="s">
        <v>37</v>
      </c>
      <c r="M170" t="s">
        <v>37</v>
      </c>
      <c r="N170" t="s">
        <v>739</v>
      </c>
      <c r="O170" s="11" t="s">
        <v>939</v>
      </c>
      <c r="P170">
        <v>0</v>
      </c>
      <c r="Q170">
        <v>0</v>
      </c>
      <c r="R170">
        <v>2</v>
      </c>
      <c r="S170">
        <v>1</v>
      </c>
      <c r="T170">
        <v>2</v>
      </c>
      <c r="U170">
        <f>Table4[[#This Row],[Report]]*$P$322+Table4[[#This Row],[Journals]]*$Q$322+Table4[[#This Row],[Databases]]*$R$322+Table4[[#This Row],[Websites]]*$S$322+Table4[[#This Row],[Newspaper]]*$T$322</f>
        <v>52</v>
      </c>
      <c r="V170">
        <f>SUM(Table4[[#This Row],[Report]:[Websites]])</f>
        <v>3</v>
      </c>
      <c r="W170" t="str">
        <f>IF(Table4[[#This Row],[Insured Cost]]="",1,IF(Table4[[#This Row],[Reported cost]]="",2,""))</f>
        <v/>
      </c>
      <c r="AA170">
        <v>34</v>
      </c>
      <c r="AE170" s="2">
        <v>6500000</v>
      </c>
      <c r="AF170" s="2">
        <v>10000000</v>
      </c>
      <c r="AG170" s="78"/>
      <c r="AS170" s="74"/>
      <c r="AT170" s="74"/>
      <c r="BD170">
        <v>200</v>
      </c>
      <c r="BE170">
        <v>12</v>
      </c>
      <c r="BZ170" t="str">
        <f>IFERROR(LEFT(Table4[[#This Row],[reference/s]],SEARCH(";",Table4[[#This Row],[reference/s]])-1),"")</f>
        <v>ICA</v>
      </c>
      <c r="CA170" t="str">
        <f>IFERROR(MID(Table4[[#This Row],[reference/s]],SEARCH(";",Table4[[#This Row],[reference/s]])+2,SEARCH(";",Table4[[#This Row],[reference/s]],SEARCH(";",Table4[[#This Row],[reference/s]])+1)-SEARCH(";",Table4[[#This Row],[reference/s]])-2),"")</f>
        <v>http://www.bom.gov.au/nsw/sevwx/9000summ.shtml</v>
      </c>
      <c r="CB170">
        <f>IFERROR(SEARCH(";",Table4[[#This Row],[reference/s]]),"")</f>
        <v>4</v>
      </c>
      <c r="CC170" s="1">
        <f>IFERROR(SEARCH(";",Table4[[#This Row],[reference/s]],Table4[[#This Row],[Column2]]+1),"")</f>
        <v>52</v>
      </c>
      <c r="CD170" s="1">
        <f>IFERROR(SEARCH(";",Table4[[#This Row],[reference/s]],Table4[[#This Row],[Column3]]+1),"")</f>
        <v>67</v>
      </c>
      <c r="CE170" s="1" t="str">
        <f>IFERROR(SEARCH(";",Table4[[#This Row],[reference/s]],Table4[[#This Row],[Column4]]+1),"")</f>
        <v/>
      </c>
      <c r="CF170" s="1" t="str">
        <f>IFERROR(SEARCH(";",Table4[[#This Row],[reference/s]],Table4[[#This Row],[Column5]]+1),"")</f>
        <v/>
      </c>
      <c r="CG170" s="1" t="str">
        <f>IFERROR(SEARCH(";",Table4[[#This Row],[reference/s]],Table4[[#This Row],[Column6]]+1),"")</f>
        <v/>
      </c>
      <c r="CH170" s="1" t="str">
        <f>IFERROR(SEARCH(";",Table4[[#This Row],[reference/s]],Table4[[#This Row],[Column7]]+1),"")</f>
        <v/>
      </c>
      <c r="CI170" s="1" t="str">
        <f>IFERROR(SEARCH(";",Table4[[#This Row],[reference/s]],Table4[[#This Row],[Column8]]+1),"")</f>
        <v/>
      </c>
      <c r="CJ170" s="1" t="str">
        <f>IFERROR(SEARCH(";",Table4[[#This Row],[reference/s]],Table4[[#This Row],[Column9]]+1),"")</f>
        <v/>
      </c>
      <c r="CK170" s="1" t="str">
        <f>IFERROR(SEARCH(";",Table4[[#This Row],[reference/s]],Table4[[#This Row],[Column10]]+1),"")</f>
        <v/>
      </c>
      <c r="CL170" s="1" t="str">
        <f>IFERROR(SEARCH(";",Table4[[#This Row],[reference/s]],Table4[[#This Row],[Column11]]+1),"")</f>
        <v/>
      </c>
      <c r="CM170" s="1" t="str">
        <f>IFERROR(MID(Table4[[#This Row],[reference/s]],Table4[[#This Row],[Column3]]+2,Table4[[#This Row],[Column4]]-Table4[[#This Row],[Column3]]-2),"")</f>
        <v>PDF-newspaper</v>
      </c>
      <c r="CN170" s="1" t="str">
        <f>IFERROR(MID(Table4[[#This Row],[reference/s]],Table4[[#This Row],[Column4]]+2,Table4[[#This Row],[Column5]]-Table4[[#This Row],[Column4]]-2),"")</f>
        <v/>
      </c>
      <c r="CO170" s="1" t="str">
        <f>IFERROR(MID(Table4[[#This Row],[reference/s]],Table4[[#This Row],[Column5]]+2,Table4[[#This Row],[Column6]]-Table4[[#This Row],[Column5]]-2),"")</f>
        <v/>
      </c>
    </row>
    <row r="171" spans="1:93">
      <c r="A171">
        <v>237</v>
      </c>
      <c r="B171" t="s">
        <v>1591</v>
      </c>
      <c r="C171" t="s">
        <v>475</v>
      </c>
      <c r="D171" t="s">
        <v>170</v>
      </c>
      <c r="E171" t="s">
        <v>171</v>
      </c>
      <c r="F171" s="4">
        <v>34754</v>
      </c>
      <c r="G171" s="4">
        <v>34757</v>
      </c>
      <c r="H171" t="s">
        <v>661</v>
      </c>
      <c r="I171" s="74">
        <v>1995</v>
      </c>
      <c r="K171" t="s">
        <v>624</v>
      </c>
      <c r="L171" t="s">
        <v>33</v>
      </c>
      <c r="M171" t="s">
        <v>33</v>
      </c>
      <c r="N171" t="s">
        <v>739</v>
      </c>
      <c r="O171" s="11" t="s">
        <v>1152</v>
      </c>
      <c r="P171">
        <v>0</v>
      </c>
      <c r="Q171">
        <v>0</v>
      </c>
      <c r="R171">
        <v>3</v>
      </c>
      <c r="S171">
        <v>1</v>
      </c>
      <c r="T171">
        <v>0</v>
      </c>
      <c r="U171">
        <f>Table4[[#This Row],[Report]]*$P$322+Table4[[#This Row],[Journals]]*$Q$322+Table4[[#This Row],[Databases]]*$R$322+Table4[[#This Row],[Websites]]*$S$322+Table4[[#This Row],[Newspaper]]*$T$322</f>
        <v>70</v>
      </c>
      <c r="V171">
        <f>SUM(Table4[[#This Row],[Report]:[Websites]])</f>
        <v>4</v>
      </c>
      <c r="W171">
        <f>IF(Table4[[#This Row],[Insured Cost]]="",1,IF(Table4[[#This Row],[Reported cost]]="",2,""))</f>
        <v>2</v>
      </c>
      <c r="Y171">
        <v>7000</v>
      </c>
      <c r="Z171">
        <v>30</v>
      </c>
      <c r="AA171">
        <v>15</v>
      </c>
      <c r="AD171">
        <v>7</v>
      </c>
      <c r="AE171" s="2">
        <v>11000000</v>
      </c>
      <c r="AF171" s="2"/>
      <c r="AG171" s="78"/>
      <c r="AS171" s="74"/>
      <c r="AT171" s="74"/>
      <c r="BD171">
        <v>20</v>
      </c>
      <c r="BY171" t="s">
        <v>172</v>
      </c>
      <c r="BZ171" t="str">
        <f>IFERROR(LEFT(Table4[[#This Row],[reference/s]],SEARCH(";",Table4[[#This Row],[reference/s]])-1),"")</f>
        <v>ICA</v>
      </c>
      <c r="CA171" t="str">
        <f>IFERROR(MID(Table4[[#This Row],[reference/s]],SEARCH(";",Table4[[#This Row],[reference/s]])+2,SEARCH(";",Table4[[#This Row],[reference/s]],SEARCH(";",Table4[[#This Row],[reference/s]])+1)-SEARCH(";",Table4[[#This Row],[reference/s]])-2),"")</f>
        <v>http://www.bom.gov.au/cyclone/history/wa/bobby.shtml</v>
      </c>
      <c r="CB171">
        <f>IFERROR(SEARCH(";",Table4[[#This Row],[reference/s]]),"")</f>
        <v>4</v>
      </c>
      <c r="CC171" s="1">
        <f>IFERROR(SEARCH(";",Table4[[#This Row],[reference/s]],Table4[[#This Row],[Column2]]+1),"")</f>
        <v>58</v>
      </c>
      <c r="CD171" s="1">
        <f>IFERROR(SEARCH(";",Table4[[#This Row],[reference/s]],Table4[[#This Row],[Column3]]+1),"")</f>
        <v>68</v>
      </c>
      <c r="CE171" s="1" t="str">
        <f>IFERROR(SEARCH(";",Table4[[#This Row],[reference/s]],Table4[[#This Row],[Column4]]+1),"")</f>
        <v/>
      </c>
      <c r="CF171" s="1" t="str">
        <f>IFERROR(SEARCH(";",Table4[[#This Row],[reference/s]],Table4[[#This Row],[Column5]]+1),"")</f>
        <v/>
      </c>
      <c r="CG171" s="1" t="str">
        <f>IFERROR(SEARCH(";",Table4[[#This Row],[reference/s]],Table4[[#This Row],[Column6]]+1),"")</f>
        <v/>
      </c>
      <c r="CH171" s="1" t="str">
        <f>IFERROR(SEARCH(";",Table4[[#This Row],[reference/s]],Table4[[#This Row],[Column7]]+1),"")</f>
        <v/>
      </c>
      <c r="CI171" s="1" t="str">
        <f>IFERROR(SEARCH(";",Table4[[#This Row],[reference/s]],Table4[[#This Row],[Column8]]+1),"")</f>
        <v/>
      </c>
      <c r="CJ171" s="1" t="str">
        <f>IFERROR(SEARCH(";",Table4[[#This Row],[reference/s]],Table4[[#This Row],[Column9]]+1),"")</f>
        <v/>
      </c>
      <c r="CK171" s="1" t="str">
        <f>IFERROR(SEARCH(";",Table4[[#This Row],[reference/s]],Table4[[#This Row],[Column10]]+1),"")</f>
        <v/>
      </c>
      <c r="CL171" s="1" t="str">
        <f>IFERROR(SEARCH(";",Table4[[#This Row],[reference/s]],Table4[[#This Row],[Column11]]+1),"")</f>
        <v/>
      </c>
      <c r="CM171" s="1" t="str">
        <f>IFERROR(MID(Table4[[#This Row],[reference/s]],Table4[[#This Row],[Column3]]+2,Table4[[#This Row],[Column4]]-Table4[[#This Row],[Column3]]-2),"")</f>
        <v>EM-Track</v>
      </c>
      <c r="CN171" s="1" t="str">
        <f>IFERROR(MID(Table4[[#This Row],[reference/s]],Table4[[#This Row],[Column4]]+2,Table4[[#This Row],[Column5]]-Table4[[#This Row],[Column4]]-2),"")</f>
        <v/>
      </c>
      <c r="CO171" s="1" t="str">
        <f>IFERROR(MID(Table4[[#This Row],[reference/s]],Table4[[#This Row],[Column5]]+2,Table4[[#This Row],[Column6]]-Table4[[#This Row],[Column5]]-2),"")</f>
        <v/>
      </c>
    </row>
    <row r="172" spans="1:93">
      <c r="A172">
        <v>338</v>
      </c>
      <c r="B172" t="s">
        <v>1591</v>
      </c>
      <c r="C172" t="s">
        <v>642</v>
      </c>
      <c r="D172" t="s">
        <v>234</v>
      </c>
      <c r="E172" t="s">
        <v>235</v>
      </c>
      <c r="F172" s="4">
        <v>35033</v>
      </c>
      <c r="G172" s="4">
        <v>35033</v>
      </c>
      <c r="H172" t="s">
        <v>659</v>
      </c>
      <c r="I172" s="74">
        <v>1995</v>
      </c>
      <c r="K172" t="s">
        <v>514</v>
      </c>
      <c r="L172" t="s">
        <v>37</v>
      </c>
      <c r="M172" t="s">
        <v>37</v>
      </c>
      <c r="N172" t="s">
        <v>739</v>
      </c>
      <c r="O172" s="11" t="s">
        <v>1154</v>
      </c>
      <c r="P172">
        <v>0</v>
      </c>
      <c r="Q172">
        <v>0</v>
      </c>
      <c r="R172">
        <v>3</v>
      </c>
      <c r="S172">
        <v>1</v>
      </c>
      <c r="T172">
        <v>0</v>
      </c>
      <c r="U172">
        <f>Table4[[#This Row],[Report]]*$P$322+Table4[[#This Row],[Journals]]*$Q$322+Table4[[#This Row],[Databases]]*$R$322+Table4[[#This Row],[Websites]]*$S$322+Table4[[#This Row],[Newspaper]]*$T$322</f>
        <v>70</v>
      </c>
      <c r="V172">
        <f>SUM(Table4[[#This Row],[Report]:[Websites]])</f>
        <v>4</v>
      </c>
      <c r="W172">
        <f>IF(Table4[[#This Row],[Insured Cost]]="",1,IF(Table4[[#This Row],[Reported cost]]="",2,""))</f>
        <v>2</v>
      </c>
      <c r="AE172" s="2">
        <v>10000000</v>
      </c>
      <c r="AF172" s="2"/>
      <c r="AG172" s="78"/>
      <c r="AS172" s="74"/>
      <c r="AT172" s="74"/>
      <c r="BF172">
        <v>120</v>
      </c>
      <c r="BY172" t="s">
        <v>236</v>
      </c>
      <c r="BZ172" t="str">
        <f>IFERROR(LEFT(Table4[[#This Row],[reference/s]],SEARCH(";",Table4[[#This Row],[reference/s]])-1),"")</f>
        <v>ICA</v>
      </c>
      <c r="CA172" t="str">
        <f>IFERROR(MID(Table4[[#This Row],[reference/s]],SEARCH(";",Table4[[#This Row],[reference/s]])+2,SEARCH(";",Table4[[#This Row],[reference/s]],SEARCH(";",Table4[[#This Row],[reference/s]])+1)-SEARCH(";",Table4[[#This Row],[reference/s]])-2),"")</f>
        <v>http://www.bom.gov.au/nsw/sevwx/9000summ.shtml</v>
      </c>
      <c r="CB172">
        <f>IFERROR(SEARCH(";",Table4[[#This Row],[reference/s]]),"")</f>
        <v>4</v>
      </c>
      <c r="CC172" s="1">
        <f>IFERROR(SEARCH(";",Table4[[#This Row],[reference/s]],Table4[[#This Row],[Column2]]+1),"")</f>
        <v>52</v>
      </c>
      <c r="CD172" s="1">
        <f>IFERROR(SEARCH(";",Table4[[#This Row],[reference/s]],Table4[[#This Row],[Column3]]+1),"")</f>
        <v>62</v>
      </c>
      <c r="CE172" s="1" t="str">
        <f>IFERROR(SEARCH(";",Table4[[#This Row],[reference/s]],Table4[[#This Row],[Column4]]+1),"")</f>
        <v/>
      </c>
      <c r="CF172" s="1" t="str">
        <f>IFERROR(SEARCH(";",Table4[[#This Row],[reference/s]],Table4[[#This Row],[Column5]]+1),"")</f>
        <v/>
      </c>
      <c r="CG172" s="1" t="str">
        <f>IFERROR(SEARCH(";",Table4[[#This Row],[reference/s]],Table4[[#This Row],[Column6]]+1),"")</f>
        <v/>
      </c>
      <c r="CH172" s="1" t="str">
        <f>IFERROR(SEARCH(";",Table4[[#This Row],[reference/s]],Table4[[#This Row],[Column7]]+1),"")</f>
        <v/>
      </c>
      <c r="CI172" s="1" t="str">
        <f>IFERROR(SEARCH(";",Table4[[#This Row],[reference/s]],Table4[[#This Row],[Column8]]+1),"")</f>
        <v/>
      </c>
      <c r="CJ172" s="1" t="str">
        <f>IFERROR(SEARCH(";",Table4[[#This Row],[reference/s]],Table4[[#This Row],[Column9]]+1),"")</f>
        <v/>
      </c>
      <c r="CK172" s="1" t="str">
        <f>IFERROR(SEARCH(";",Table4[[#This Row],[reference/s]],Table4[[#This Row],[Column10]]+1),"")</f>
        <v/>
      </c>
      <c r="CL172" s="1" t="str">
        <f>IFERROR(SEARCH(";",Table4[[#This Row],[reference/s]],Table4[[#This Row],[Column11]]+1),"")</f>
        <v/>
      </c>
      <c r="CM172" s="1" t="str">
        <f>IFERROR(MID(Table4[[#This Row],[reference/s]],Table4[[#This Row],[Column3]]+2,Table4[[#This Row],[Column4]]-Table4[[#This Row],[Column3]]-2),"")</f>
        <v>EM-Track</v>
      </c>
      <c r="CN172" s="1" t="str">
        <f>IFERROR(MID(Table4[[#This Row],[reference/s]],Table4[[#This Row],[Column4]]+2,Table4[[#This Row],[Column5]]-Table4[[#This Row],[Column4]]-2),"")</f>
        <v/>
      </c>
      <c r="CO172" s="1" t="str">
        <f>IFERROR(MID(Table4[[#This Row],[reference/s]],Table4[[#This Row],[Column5]]+2,Table4[[#This Row],[Column6]]-Table4[[#This Row],[Column5]]-2),"")</f>
        <v/>
      </c>
    </row>
    <row r="173" spans="1:93">
      <c r="B173" t="s">
        <v>1593</v>
      </c>
      <c r="C173" t="s">
        <v>642</v>
      </c>
      <c r="E173" t="s">
        <v>757</v>
      </c>
      <c r="F173" s="4">
        <v>35056</v>
      </c>
      <c r="G173" s="4">
        <v>35058</v>
      </c>
      <c r="H173" t="s">
        <v>660</v>
      </c>
      <c r="I173" s="74">
        <v>1995</v>
      </c>
      <c r="K173" t="s">
        <v>756</v>
      </c>
      <c r="L173" t="s">
        <v>33</v>
      </c>
      <c r="M173" t="s">
        <v>33</v>
      </c>
      <c r="O173" s="11" t="s">
        <v>1155</v>
      </c>
      <c r="P173">
        <v>1</v>
      </c>
      <c r="Q173">
        <v>0</v>
      </c>
      <c r="R173">
        <v>1</v>
      </c>
      <c r="S173">
        <v>1</v>
      </c>
      <c r="T173">
        <v>0</v>
      </c>
      <c r="U173">
        <f>Table4[[#This Row],[Report]]*$P$322+Table4[[#This Row],[Journals]]*$Q$322+Table4[[#This Row],[Databases]]*$R$322+Table4[[#This Row],[Websites]]*$S$322+Table4[[#This Row],[Newspaper]]*$T$322</f>
        <v>70</v>
      </c>
      <c r="V173">
        <f>SUM(Table4[[#This Row],[Report]:[Websites]])</f>
        <v>3</v>
      </c>
      <c r="W173">
        <f>IF(Table4[[#This Row],[Insured Cost]]="",1,IF(Table4[[#This Row],[Reported cost]]="",2,""))</f>
        <v>1</v>
      </c>
      <c r="AF173" s="2">
        <v>4000000</v>
      </c>
      <c r="AG173" s="78"/>
      <c r="AS173" s="74"/>
      <c r="AT173" s="74"/>
      <c r="BZ173" t="str">
        <f>IFERROR(LEFT(Table4[[#This Row],[reference/s]],SEARCH(";",Table4[[#This Row],[reference/s]])-1),"")</f>
        <v>EM-DAT</v>
      </c>
      <c r="CA173" t="str">
        <f>IFERROR(MID(Table4[[#This Row],[reference/s]],SEARCH(";",Table4[[#This Row],[reference/s]])+2,SEARCH(";",Table4[[#This Row],[reference/s]],SEARCH(";",Table4[[#This Row],[reference/s]])+1)-SEARCH(";",Table4[[#This Row],[reference/s]])-2),"")</f>
        <v>Bannister and Hanstrum (1996)</v>
      </c>
      <c r="CB173">
        <f>IFERROR(SEARCH(";",Table4[[#This Row],[reference/s]]),"")</f>
        <v>7</v>
      </c>
      <c r="CC173" s="1">
        <f>IFERROR(SEARCH(";",Table4[[#This Row],[reference/s]],Table4[[#This Row],[Column2]]+1),"")</f>
        <v>38</v>
      </c>
      <c r="CD173" s="1" t="str">
        <f>IFERROR(SEARCH(";",Table4[[#This Row],[reference/s]],Table4[[#This Row],[Column3]]+1),"")</f>
        <v/>
      </c>
      <c r="CE173" s="1" t="str">
        <f>IFERROR(SEARCH(";",Table4[[#This Row],[reference/s]],Table4[[#This Row],[Column4]]+1),"")</f>
        <v/>
      </c>
      <c r="CF173" s="1" t="str">
        <f>IFERROR(SEARCH(";",Table4[[#This Row],[reference/s]],Table4[[#This Row],[Column5]]+1),"")</f>
        <v/>
      </c>
      <c r="CG173" s="1" t="str">
        <f>IFERROR(SEARCH(";",Table4[[#This Row],[reference/s]],Table4[[#This Row],[Column6]]+1),"")</f>
        <v/>
      </c>
      <c r="CH173" s="1" t="str">
        <f>IFERROR(SEARCH(";",Table4[[#This Row],[reference/s]],Table4[[#This Row],[Column7]]+1),"")</f>
        <v/>
      </c>
      <c r="CI173" s="1" t="str">
        <f>IFERROR(SEARCH(";",Table4[[#This Row],[reference/s]],Table4[[#This Row],[Column8]]+1),"")</f>
        <v/>
      </c>
      <c r="CJ173" s="1" t="str">
        <f>IFERROR(SEARCH(";",Table4[[#This Row],[reference/s]],Table4[[#This Row],[Column9]]+1),"")</f>
        <v/>
      </c>
      <c r="CK173" s="1" t="str">
        <f>IFERROR(SEARCH(";",Table4[[#This Row],[reference/s]],Table4[[#This Row],[Column10]]+1),"")</f>
        <v/>
      </c>
      <c r="CL173" s="1" t="str">
        <f>IFERROR(SEARCH(";",Table4[[#This Row],[reference/s]],Table4[[#This Row],[Column11]]+1),"")</f>
        <v/>
      </c>
      <c r="CM173" s="1" t="str">
        <f>IFERROR(MID(Table4[[#This Row],[reference/s]],Table4[[#This Row],[Column3]]+2,Table4[[#This Row],[Column4]]-Table4[[#This Row],[Column3]]-2),"")</f>
        <v/>
      </c>
      <c r="CN173" s="1" t="str">
        <f>IFERROR(MID(Table4[[#This Row],[reference/s]],Table4[[#This Row],[Column4]]+2,Table4[[#This Row],[Column5]]-Table4[[#This Row],[Column4]]-2),"")</f>
        <v/>
      </c>
      <c r="CO173" s="1" t="str">
        <f>IFERROR(MID(Table4[[#This Row],[reference/s]],Table4[[#This Row],[Column5]]+2,Table4[[#This Row],[Column6]]-Table4[[#This Row],[Column5]]-2),"")</f>
        <v/>
      </c>
    </row>
    <row r="174" spans="1:93">
      <c r="A174">
        <v>93</v>
      </c>
      <c r="B174" t="s">
        <v>1581</v>
      </c>
      <c r="C174" t="s">
        <v>642</v>
      </c>
      <c r="D174" t="s">
        <v>99</v>
      </c>
      <c r="E174" s="5" t="s">
        <v>100</v>
      </c>
      <c r="F174" s="4">
        <v>35006</v>
      </c>
      <c r="G174" s="4">
        <v>35009</v>
      </c>
      <c r="H174" t="s">
        <v>659</v>
      </c>
      <c r="I174" s="74">
        <v>1995</v>
      </c>
      <c r="K174" t="s">
        <v>513</v>
      </c>
      <c r="L174" t="s">
        <v>50</v>
      </c>
      <c r="M174" t="s">
        <v>50</v>
      </c>
      <c r="N174" t="s">
        <v>739</v>
      </c>
      <c r="O174" s="11" t="s">
        <v>938</v>
      </c>
      <c r="P174">
        <v>1</v>
      </c>
      <c r="Q174">
        <v>0</v>
      </c>
      <c r="R174">
        <v>2</v>
      </c>
      <c r="S174">
        <v>1</v>
      </c>
      <c r="T174">
        <v>0</v>
      </c>
      <c r="U174">
        <f>Table4[[#This Row],[Report]]*$P$322+Table4[[#This Row],[Journals]]*$Q$322+Table4[[#This Row],[Databases]]*$R$322+Table4[[#This Row],[Websites]]*$S$322+Table4[[#This Row],[Newspaper]]*$T$322</f>
        <v>90</v>
      </c>
      <c r="V174">
        <f>SUM(Table4[[#This Row],[Report]:[Websites]])</f>
        <v>4</v>
      </c>
      <c r="W174">
        <f>IF(Table4[[#This Row],[Insured Cost]]="",1,IF(Table4[[#This Row],[Reported cost]]="",2,""))</f>
        <v>2</v>
      </c>
      <c r="AD174">
        <v>1</v>
      </c>
      <c r="AE174" s="2">
        <v>40000000</v>
      </c>
      <c r="AF174" s="2"/>
      <c r="AG174" s="78"/>
      <c r="AS174" s="74"/>
      <c r="AT174" s="74"/>
      <c r="BD174">
        <v>300</v>
      </c>
      <c r="BY174" t="s">
        <v>101</v>
      </c>
      <c r="BZ174" t="str">
        <f>IFERROR(LEFT(Table4[[#This Row],[reference/s]],SEARCH(";",Table4[[#This Row],[reference/s]])-1),"")</f>
        <v>BOM</v>
      </c>
      <c r="CA174" t="str">
        <f>IFERROR(MID(Table4[[#This Row],[reference/s]],SEARCH(";",Table4[[#This Row],[reference/s]])+2,SEARCH(";",Table4[[#This Row],[reference/s]],SEARCH(";",Table4[[#This Row],[reference/s]])+1)-SEARCH(";",Table4[[#This Row],[reference/s]])-2),"")</f>
        <v>wiki</v>
      </c>
      <c r="CB174">
        <f>IFERROR(SEARCH(";",Table4[[#This Row],[reference/s]]),"")</f>
        <v>4</v>
      </c>
      <c r="CC174" s="1">
        <f>IFERROR(SEARCH(";",Table4[[#This Row],[reference/s]],Table4[[#This Row],[Column2]]+1),"")</f>
        <v>10</v>
      </c>
      <c r="CD174" s="1">
        <f>IFERROR(SEARCH(";",Table4[[#This Row],[reference/s]],Table4[[#This Row],[Column3]]+1),"")</f>
        <v>20</v>
      </c>
      <c r="CE174" s="1" t="str">
        <f>IFERROR(SEARCH(";",Table4[[#This Row],[reference/s]],Table4[[#This Row],[Column4]]+1),"")</f>
        <v/>
      </c>
      <c r="CF174" s="1" t="str">
        <f>IFERROR(SEARCH(";",Table4[[#This Row],[reference/s]],Table4[[#This Row],[Column5]]+1),"")</f>
        <v/>
      </c>
      <c r="CG174" s="1" t="str">
        <f>IFERROR(SEARCH(";",Table4[[#This Row],[reference/s]],Table4[[#This Row],[Column6]]+1),"")</f>
        <v/>
      </c>
      <c r="CH174" s="1" t="str">
        <f>IFERROR(SEARCH(";",Table4[[#This Row],[reference/s]],Table4[[#This Row],[Column7]]+1),"")</f>
        <v/>
      </c>
      <c r="CI174" s="1" t="str">
        <f>IFERROR(SEARCH(";",Table4[[#This Row],[reference/s]],Table4[[#This Row],[Column8]]+1),"")</f>
        <v/>
      </c>
      <c r="CJ174" s="1" t="str">
        <f>IFERROR(SEARCH(";",Table4[[#This Row],[reference/s]],Table4[[#This Row],[Column9]]+1),"")</f>
        <v/>
      </c>
      <c r="CK174" s="1" t="str">
        <f>IFERROR(SEARCH(";",Table4[[#This Row],[reference/s]],Table4[[#This Row],[Column10]]+1),"")</f>
        <v/>
      </c>
      <c r="CL174" s="1" t="str">
        <f>IFERROR(SEARCH(";",Table4[[#This Row],[reference/s]],Table4[[#This Row],[Column11]]+1),"")</f>
        <v/>
      </c>
      <c r="CM174" s="1" t="str">
        <f>IFERROR(MID(Table4[[#This Row],[reference/s]],Table4[[#This Row],[Column3]]+2,Table4[[#This Row],[Column4]]-Table4[[#This Row],[Column3]]-2),"")</f>
        <v>EM-Track</v>
      </c>
      <c r="CN174" s="1" t="str">
        <f>IFERROR(MID(Table4[[#This Row],[reference/s]],Table4[[#This Row],[Column4]]+2,Table4[[#This Row],[Column5]]-Table4[[#This Row],[Column4]]-2),"")</f>
        <v/>
      </c>
      <c r="CO174" s="1" t="str">
        <f>IFERROR(MID(Table4[[#This Row],[reference/s]],Table4[[#This Row],[Column5]]+2,Table4[[#This Row],[Column6]]-Table4[[#This Row],[Column5]]-2),"")</f>
        <v/>
      </c>
    </row>
    <row r="175" spans="1:93">
      <c r="B175" t="s">
        <v>1593</v>
      </c>
      <c r="C175" t="s">
        <v>642</v>
      </c>
      <c r="F175" s="4">
        <v>35096</v>
      </c>
      <c r="G175" s="4">
        <v>35097</v>
      </c>
      <c r="H175" t="s">
        <v>661</v>
      </c>
      <c r="I175" s="74">
        <v>1996</v>
      </c>
      <c r="K175" t="s">
        <v>1196</v>
      </c>
      <c r="L175" t="s">
        <v>37</v>
      </c>
      <c r="M175" t="s">
        <v>37</v>
      </c>
      <c r="O175" s="35" t="s">
        <v>1115</v>
      </c>
      <c r="P175">
        <v>0</v>
      </c>
      <c r="Q175">
        <v>0</v>
      </c>
      <c r="R175">
        <v>1</v>
      </c>
      <c r="S175">
        <v>0</v>
      </c>
      <c r="T175">
        <v>0</v>
      </c>
      <c r="U175">
        <f>Table4[[#This Row],[Report]]*$P$322+Table4[[#This Row],[Journals]]*$Q$322+Table4[[#This Row],[Databases]]*$R$322+Table4[[#This Row],[Websites]]*$S$322+Table4[[#This Row],[Newspaper]]*$T$322</f>
        <v>20</v>
      </c>
      <c r="V175">
        <f>SUM(Table4[[#This Row],[Report]:[Websites]])</f>
        <v>1</v>
      </c>
      <c r="W175" s="1">
        <f>IF(Table4[[#This Row],[Insured Cost]]="",1,IF(Table4[[#This Row],[Reported cost]]="",2,""))</f>
        <v>1</v>
      </c>
      <c r="Y175">
        <v>60071</v>
      </c>
      <c r="AF175" s="13">
        <v>9333000</v>
      </c>
      <c r="AG175" s="78"/>
      <c r="AS175" s="74"/>
      <c r="AT175" s="74"/>
      <c r="BY175" s="3"/>
      <c r="BZ175" t="str">
        <f>IFERROR(LEFT(Table4[[#This Row],[reference/s]],SEARCH(";",Table4[[#This Row],[reference/s]])-1),"")</f>
        <v/>
      </c>
      <c r="CA175" t="str">
        <f>IFERROR(MID(Table4[[#This Row],[reference/s]],SEARCH(";",Table4[[#This Row],[reference/s]])+2,SEARCH(";",Table4[[#This Row],[reference/s]],SEARCH(";",Table4[[#This Row],[reference/s]])+1)-SEARCH(";",Table4[[#This Row],[reference/s]])-2),"")</f>
        <v/>
      </c>
      <c r="CB175" t="str">
        <f>IFERROR(SEARCH(";",Table4[[#This Row],[reference/s]]),"")</f>
        <v/>
      </c>
      <c r="CC175" s="1" t="str">
        <f>IFERROR(SEARCH(";",Table4[[#This Row],[reference/s]],Table4[[#This Row],[Column2]]+1),"")</f>
        <v/>
      </c>
      <c r="CD175" s="1" t="str">
        <f>IFERROR(SEARCH(";",Table4[[#This Row],[reference/s]],Table4[[#This Row],[Column3]]+1),"")</f>
        <v/>
      </c>
      <c r="CE175" s="1" t="str">
        <f>IFERROR(SEARCH(";",Table4[[#This Row],[reference/s]],Table4[[#This Row],[Column4]]+1),"")</f>
        <v/>
      </c>
      <c r="CF175" s="1" t="str">
        <f>IFERROR(SEARCH(";",Table4[[#This Row],[reference/s]],Table4[[#This Row],[Column5]]+1),"")</f>
        <v/>
      </c>
      <c r="CG175" s="1" t="str">
        <f>IFERROR(SEARCH(";",Table4[[#This Row],[reference/s]],Table4[[#This Row],[Column6]]+1),"")</f>
        <v/>
      </c>
      <c r="CH175" s="1" t="str">
        <f>IFERROR(SEARCH(";",Table4[[#This Row],[reference/s]],Table4[[#This Row],[Column7]]+1),"")</f>
        <v/>
      </c>
      <c r="CI175" s="1" t="str">
        <f>IFERROR(SEARCH(";",Table4[[#This Row],[reference/s]],Table4[[#This Row],[Column8]]+1),"")</f>
        <v/>
      </c>
      <c r="CJ175" s="1" t="str">
        <f>IFERROR(SEARCH(";",Table4[[#This Row],[reference/s]],Table4[[#This Row],[Column9]]+1),"")</f>
        <v/>
      </c>
      <c r="CK175" s="1" t="str">
        <f>IFERROR(SEARCH(";",Table4[[#This Row],[reference/s]],Table4[[#This Row],[Column10]]+1),"")</f>
        <v/>
      </c>
      <c r="CL175" s="1" t="str">
        <f>IFERROR(SEARCH(";",Table4[[#This Row],[reference/s]],Table4[[#This Row],[Column11]]+1),"")</f>
        <v/>
      </c>
      <c r="CM175" s="1" t="str">
        <f>IFERROR(MID(Table4[[#This Row],[reference/s]],Table4[[#This Row],[Column3]]+2,Table4[[#This Row],[Column4]]-Table4[[#This Row],[Column3]]-2),"")</f>
        <v/>
      </c>
      <c r="CN175" s="1" t="str">
        <f>IFERROR(MID(Table4[[#This Row],[reference/s]],Table4[[#This Row],[Column4]]+2,Table4[[#This Row],[Column5]]-Table4[[#This Row],[Column4]]-2),"")</f>
        <v/>
      </c>
      <c r="CO175" s="1" t="str">
        <f>IFERROR(MID(Table4[[#This Row],[reference/s]],Table4[[#This Row],[Column5]]+2,Table4[[#This Row],[Column6]]-Table4[[#This Row],[Column5]]-2),"")</f>
        <v/>
      </c>
    </row>
    <row r="176" spans="1:93">
      <c r="A176">
        <v>333</v>
      </c>
      <c r="B176" t="s">
        <v>1587</v>
      </c>
      <c r="C176" t="s">
        <v>642</v>
      </c>
      <c r="D176" t="s">
        <v>224</v>
      </c>
      <c r="E176" t="s">
        <v>225</v>
      </c>
      <c r="F176" s="4">
        <v>35386</v>
      </c>
      <c r="G176" s="4">
        <v>35386</v>
      </c>
      <c r="H176" t="s">
        <v>659</v>
      </c>
      <c r="I176" s="74">
        <v>1996</v>
      </c>
      <c r="K176" t="s">
        <v>518</v>
      </c>
      <c r="L176" t="s">
        <v>37</v>
      </c>
      <c r="M176" t="s">
        <v>37</v>
      </c>
      <c r="N176" t="s">
        <v>739</v>
      </c>
      <c r="O176" s="11" t="s">
        <v>1326</v>
      </c>
      <c r="P176">
        <v>0</v>
      </c>
      <c r="Q176">
        <v>0</v>
      </c>
      <c r="R176">
        <v>1</v>
      </c>
      <c r="S176">
        <v>1</v>
      </c>
      <c r="T176">
        <v>0</v>
      </c>
      <c r="U176">
        <f>Table4[[#This Row],[Report]]*$P$322+Table4[[#This Row],[Journals]]*$Q$322+Table4[[#This Row],[Databases]]*$R$322+Table4[[#This Row],[Websites]]*$S$322+Table4[[#This Row],[Newspaper]]*$T$322</f>
        <v>30</v>
      </c>
      <c r="V176">
        <f>SUM(Table4[[#This Row],[Report]:[Websites]])</f>
        <v>2</v>
      </c>
      <c r="W176">
        <f>IF(Table4[[#This Row],[Insured Cost]]="",1,IF(Table4[[#This Row],[Reported cost]]="",2,""))</f>
        <v>2</v>
      </c>
      <c r="AD176">
        <v>1</v>
      </c>
      <c r="AE176" s="2">
        <v>10000000</v>
      </c>
      <c r="AF176" s="2"/>
      <c r="AG176" s="78"/>
      <c r="AS176" s="74"/>
      <c r="AT176" s="74"/>
      <c r="BY176" t="s">
        <v>226</v>
      </c>
      <c r="BZ176" t="str">
        <f>IFERROR(LEFT(Table4[[#This Row],[reference/s]],SEARCH(";",Table4[[#This Row],[reference/s]])-1),"")</f>
        <v>EM-Track</v>
      </c>
      <c r="CA176" t="str">
        <f>IFERROR(MID(Table4[[#This Row],[reference/s]],SEARCH(";",Table4[[#This Row],[reference/s]])+2,SEARCH(";",Table4[[#This Row],[reference/s]],SEARCH(";",Table4[[#This Row],[reference/s]])+1)-SEARCH(";",Table4[[#This Row],[reference/s]])-2),"")</f>
        <v>ICA</v>
      </c>
      <c r="CB176">
        <f>IFERROR(SEARCH(";",Table4[[#This Row],[reference/s]]),"")</f>
        <v>9</v>
      </c>
      <c r="CC176" s="1">
        <f>IFERROR(SEARCH(";",Table4[[#This Row],[reference/s]],Table4[[#This Row],[Column2]]+1),"")</f>
        <v>14</v>
      </c>
      <c r="CD176" s="1">
        <f>IFERROR(SEARCH(";",Table4[[#This Row],[reference/s]],Table4[[#This Row],[Column3]]+1),"")</f>
        <v>62</v>
      </c>
      <c r="CE176" s="1" t="str">
        <f>IFERROR(SEARCH(";",Table4[[#This Row],[reference/s]],Table4[[#This Row],[Column4]]+1),"")</f>
        <v/>
      </c>
      <c r="CF176" s="1" t="str">
        <f>IFERROR(SEARCH(";",Table4[[#This Row],[reference/s]],Table4[[#This Row],[Column5]]+1),"")</f>
        <v/>
      </c>
      <c r="CG176" s="1" t="str">
        <f>IFERROR(SEARCH(";",Table4[[#This Row],[reference/s]],Table4[[#This Row],[Column6]]+1),"")</f>
        <v/>
      </c>
      <c r="CH176" s="1" t="str">
        <f>IFERROR(SEARCH(";",Table4[[#This Row],[reference/s]],Table4[[#This Row],[Column7]]+1),"")</f>
        <v/>
      </c>
      <c r="CI176" s="1" t="str">
        <f>IFERROR(SEARCH(";",Table4[[#This Row],[reference/s]],Table4[[#This Row],[Column8]]+1),"")</f>
        <v/>
      </c>
      <c r="CJ176" s="1" t="str">
        <f>IFERROR(SEARCH(";",Table4[[#This Row],[reference/s]],Table4[[#This Row],[Column9]]+1),"")</f>
        <v/>
      </c>
      <c r="CK176" s="1" t="str">
        <f>IFERROR(SEARCH(";",Table4[[#This Row],[reference/s]],Table4[[#This Row],[Column10]]+1),"")</f>
        <v/>
      </c>
      <c r="CL176" s="1" t="str">
        <f>IFERROR(SEARCH(";",Table4[[#This Row],[reference/s]],Table4[[#This Row],[Column11]]+1),"")</f>
        <v/>
      </c>
      <c r="CM176" s="1" t="str">
        <f>IFERROR(MID(Table4[[#This Row],[reference/s]],Table4[[#This Row],[Column3]]+2,Table4[[#This Row],[Column4]]-Table4[[#This Row],[Column3]]-2),"")</f>
        <v>http://www.bom.gov.au/nsw/sevwx/9000summ.shtml</v>
      </c>
      <c r="CN176" s="1" t="str">
        <f>IFERROR(MID(Table4[[#This Row],[reference/s]],Table4[[#This Row],[Column4]]+2,Table4[[#This Row],[Column5]]-Table4[[#This Row],[Column4]]-2),"")</f>
        <v/>
      </c>
      <c r="CO176" s="1" t="str">
        <f>IFERROR(MID(Table4[[#This Row],[reference/s]],Table4[[#This Row],[Column5]]+2,Table4[[#This Row],[Column6]]-Table4[[#This Row],[Column5]]-2),"")</f>
        <v/>
      </c>
    </row>
    <row r="177" spans="1:93">
      <c r="B177" t="s">
        <v>1582</v>
      </c>
      <c r="C177" t="s">
        <v>649</v>
      </c>
      <c r="D177" t="s">
        <v>777</v>
      </c>
      <c r="E177" t="s">
        <v>782</v>
      </c>
      <c r="F177" s="15">
        <v>35335</v>
      </c>
      <c r="G177" s="15">
        <v>35335</v>
      </c>
      <c r="H177" t="s">
        <v>695</v>
      </c>
      <c r="I177" s="74">
        <v>1996</v>
      </c>
      <c r="K177" t="s">
        <v>778</v>
      </c>
      <c r="L177" t="s">
        <v>33</v>
      </c>
      <c r="M177" t="s">
        <v>33</v>
      </c>
      <c r="O177" s="11" t="s">
        <v>1156</v>
      </c>
      <c r="P177">
        <v>0</v>
      </c>
      <c r="Q177">
        <v>1</v>
      </c>
      <c r="R177">
        <v>1</v>
      </c>
      <c r="S177">
        <v>0</v>
      </c>
      <c r="T177">
        <v>4</v>
      </c>
      <c r="U177">
        <f>Table4[[#This Row],[Report]]*$P$322+Table4[[#This Row],[Journals]]*$Q$322+Table4[[#This Row],[Databases]]*$R$322+Table4[[#This Row],[Websites]]*$S$322+Table4[[#This Row],[Newspaper]]*$T$322</f>
        <v>54</v>
      </c>
      <c r="V177">
        <f>SUM(Table4[[#This Row],[Report]:[Websites]])</f>
        <v>2</v>
      </c>
      <c r="W177">
        <f>IF(Table4[[#This Row],[Insured Cost]]="",1,IF(Table4[[#This Row],[Reported cost]]="",2,""))</f>
        <v>1</v>
      </c>
      <c r="AA177">
        <v>3</v>
      </c>
      <c r="AD177">
        <v>9</v>
      </c>
      <c r="AF177" s="2"/>
      <c r="AG177" s="78"/>
      <c r="AS177" s="74"/>
      <c r="AT177" s="74"/>
      <c r="BT177">
        <v>4</v>
      </c>
      <c r="BU177">
        <v>5</v>
      </c>
      <c r="BV177">
        <v>4</v>
      </c>
      <c r="BW177">
        <v>5</v>
      </c>
      <c r="BY177" s="3" t="s">
        <v>781</v>
      </c>
      <c r="BZ177" t="str">
        <f>IFERROR(LEFT(Table4[[#This Row],[reference/s]],SEARCH(";",Table4[[#This Row],[reference/s]])-1),"")</f>
        <v>EM-DAT</v>
      </c>
      <c r="CA177" t="str">
        <f>IFERROR(MID(Table4[[#This Row],[reference/s]],SEARCH(";",Table4[[#This Row],[reference/s]])+2,SEARCH(";",Table4[[#This Row],[reference/s]],SEARCH(";",Table4[[#This Row],[reference/s]])+1)-SEARCH(";",Table4[[#This Row],[reference/s]])-2),"")</f>
        <v>PDF - newspaper</v>
      </c>
      <c r="CB177">
        <f>IFERROR(SEARCH(";",Table4[[#This Row],[reference/s]]),"")</f>
        <v>7</v>
      </c>
      <c r="CC177" s="1">
        <f>IFERROR(SEARCH(";",Table4[[#This Row],[reference/s]],Table4[[#This Row],[Column2]]+1),"")</f>
        <v>24</v>
      </c>
      <c r="CD177" s="1" t="str">
        <f>IFERROR(SEARCH(";",Table4[[#This Row],[reference/s]],Table4[[#This Row],[Column3]]+1),"")</f>
        <v/>
      </c>
      <c r="CE177" s="1" t="str">
        <f>IFERROR(SEARCH(";",Table4[[#This Row],[reference/s]],Table4[[#This Row],[Column4]]+1),"")</f>
        <v/>
      </c>
      <c r="CF177" s="1" t="str">
        <f>IFERROR(SEARCH(";",Table4[[#This Row],[reference/s]],Table4[[#This Row],[Column5]]+1),"")</f>
        <v/>
      </c>
      <c r="CG177" s="1" t="str">
        <f>IFERROR(SEARCH(";",Table4[[#This Row],[reference/s]],Table4[[#This Row],[Column6]]+1),"")</f>
        <v/>
      </c>
      <c r="CH177" s="1" t="str">
        <f>IFERROR(SEARCH(";",Table4[[#This Row],[reference/s]],Table4[[#This Row],[Column7]]+1),"")</f>
        <v/>
      </c>
      <c r="CI177" s="1" t="str">
        <f>IFERROR(SEARCH(";",Table4[[#This Row],[reference/s]],Table4[[#This Row],[Column8]]+1),"")</f>
        <v/>
      </c>
      <c r="CJ177" s="1" t="str">
        <f>IFERROR(SEARCH(";",Table4[[#This Row],[reference/s]],Table4[[#This Row],[Column9]]+1),"")</f>
        <v/>
      </c>
      <c r="CK177" s="1" t="str">
        <f>IFERROR(SEARCH(";",Table4[[#This Row],[reference/s]],Table4[[#This Row],[Column10]]+1),"")</f>
        <v/>
      </c>
      <c r="CL177" s="1" t="str">
        <f>IFERROR(SEARCH(";",Table4[[#This Row],[reference/s]],Table4[[#This Row],[Column11]]+1),"")</f>
        <v/>
      </c>
      <c r="CM177" s="1" t="str">
        <f>IFERROR(MID(Table4[[#This Row],[reference/s]],Table4[[#This Row],[Column3]]+2,Table4[[#This Row],[Column4]]-Table4[[#This Row],[Column3]]-2),"")</f>
        <v/>
      </c>
      <c r="CN177" s="1" t="str">
        <f>IFERROR(MID(Table4[[#This Row],[reference/s]],Table4[[#This Row],[Column4]]+2,Table4[[#This Row],[Column5]]-Table4[[#This Row],[Column4]]-2),"")</f>
        <v/>
      </c>
      <c r="CO177" s="1" t="str">
        <f>IFERROR(MID(Table4[[#This Row],[reference/s]],Table4[[#This Row],[Column5]]+2,Table4[[#This Row],[Column6]]-Table4[[#This Row],[Column5]]-2),"")</f>
        <v/>
      </c>
    </row>
    <row r="178" spans="1:93">
      <c r="A178">
        <v>118</v>
      </c>
      <c r="B178" t="s">
        <v>1587</v>
      </c>
      <c r="C178" t="s">
        <v>642</v>
      </c>
      <c r="D178" t="s">
        <v>105</v>
      </c>
      <c r="E178" t="s">
        <v>106</v>
      </c>
      <c r="F178" s="4">
        <v>35308</v>
      </c>
      <c r="G178" s="4">
        <v>35309</v>
      </c>
      <c r="H178" t="s">
        <v>695</v>
      </c>
      <c r="I178" s="74">
        <v>1996</v>
      </c>
      <c r="K178" t="s">
        <v>516</v>
      </c>
      <c r="L178" t="s">
        <v>37</v>
      </c>
      <c r="M178" t="s">
        <v>37</v>
      </c>
      <c r="N178" t="s">
        <v>739</v>
      </c>
      <c r="O178" s="11" t="s">
        <v>1324</v>
      </c>
      <c r="P178">
        <v>0</v>
      </c>
      <c r="Q178">
        <v>0</v>
      </c>
      <c r="R178">
        <v>3</v>
      </c>
      <c r="S178">
        <v>1</v>
      </c>
      <c r="T178">
        <v>1</v>
      </c>
      <c r="U178">
        <f>Table4[[#This Row],[Report]]*$P$322+Table4[[#This Row],[Journals]]*$Q$322+Table4[[#This Row],[Databases]]*$R$322+Table4[[#This Row],[Websites]]*$S$322+Table4[[#This Row],[Newspaper]]*$T$322</f>
        <v>71</v>
      </c>
      <c r="V178">
        <f>SUM(Table4[[#This Row],[Report]:[Websites]])</f>
        <v>4</v>
      </c>
      <c r="W178">
        <f>IF(Table4[[#This Row],[Insured Cost]]="",1,IF(Table4[[#This Row],[Reported cost]]="",2,""))</f>
        <v>2</v>
      </c>
      <c r="Y178">
        <v>50000</v>
      </c>
      <c r="AA178">
        <v>14</v>
      </c>
      <c r="AD178">
        <v>1</v>
      </c>
      <c r="AE178" s="2">
        <v>10000000</v>
      </c>
      <c r="AF178" s="2"/>
      <c r="AG178" s="78">
        <v>7000</v>
      </c>
      <c r="AS178" s="74"/>
      <c r="AT178" s="74"/>
      <c r="BT178">
        <v>1</v>
      </c>
      <c r="BX178">
        <v>1</v>
      </c>
      <c r="BY178" t="s">
        <v>107</v>
      </c>
      <c r="BZ178" t="str">
        <f>IFERROR(LEFT(Table4[[#This Row],[reference/s]],SEARCH(";",Table4[[#This Row],[reference/s]])-1),"")</f>
        <v>ICA</v>
      </c>
      <c r="CA178" t="str">
        <f>IFERROR(MID(Table4[[#This Row],[reference/s]],SEARCH(";",Table4[[#This Row],[reference/s]])+2,SEARCH(";",Table4[[#This Row],[reference/s]],SEARCH(";",Table4[[#This Row],[reference/s]])+1)-SEARCH(";",Table4[[#This Row],[reference/s]])-2),"")</f>
        <v>EM-DAT (reports 6 deaths)</v>
      </c>
      <c r="CB178">
        <f>IFERROR(SEARCH(";",Table4[[#This Row],[reference/s]]),"")</f>
        <v>4</v>
      </c>
      <c r="CC178" s="1">
        <f>IFERROR(SEARCH(";",Table4[[#This Row],[reference/s]],Table4[[#This Row],[Column2]]+1),"")</f>
        <v>31</v>
      </c>
      <c r="CD178" s="1">
        <f>IFERROR(SEARCH(";",Table4[[#This Row],[reference/s]],Table4[[#This Row],[Column3]]+1),"")</f>
        <v>37</v>
      </c>
      <c r="CE178" s="1">
        <f>IFERROR(SEARCH(";",Table4[[#This Row],[reference/s]],Table4[[#This Row],[Column4]]+1),"")</f>
        <v>54</v>
      </c>
      <c r="CF178" s="1" t="str">
        <f>IFERROR(SEARCH(";",Table4[[#This Row],[reference/s]],Table4[[#This Row],[Column5]]+1),"")</f>
        <v/>
      </c>
      <c r="CG178" s="1" t="str">
        <f>IFERROR(SEARCH(";",Table4[[#This Row],[reference/s]],Table4[[#This Row],[Column6]]+1),"")</f>
        <v/>
      </c>
      <c r="CH178" s="1" t="str">
        <f>IFERROR(SEARCH(";",Table4[[#This Row],[reference/s]],Table4[[#This Row],[Column7]]+1),"")</f>
        <v/>
      </c>
      <c r="CI178" s="1" t="str">
        <f>IFERROR(SEARCH(";",Table4[[#This Row],[reference/s]],Table4[[#This Row],[Column8]]+1),"")</f>
        <v/>
      </c>
      <c r="CJ178" s="1" t="str">
        <f>IFERROR(SEARCH(";",Table4[[#This Row],[reference/s]],Table4[[#This Row],[Column9]]+1),"")</f>
        <v/>
      </c>
      <c r="CK178" s="1" t="str">
        <f>IFERROR(SEARCH(";",Table4[[#This Row],[reference/s]],Table4[[#This Row],[Column10]]+1),"")</f>
        <v/>
      </c>
      <c r="CL178" s="1" t="str">
        <f>IFERROR(SEARCH(";",Table4[[#This Row],[reference/s]],Table4[[#This Row],[Column11]]+1),"")</f>
        <v/>
      </c>
      <c r="CM178" s="1" t="str">
        <f>IFERROR(MID(Table4[[#This Row],[reference/s]],Table4[[#This Row],[Column3]]+2,Table4[[#This Row],[Column4]]-Table4[[#This Row],[Column3]]-2),"")</f>
        <v>wiki</v>
      </c>
      <c r="CN178" s="1" t="str">
        <f>IFERROR(MID(Table4[[#This Row],[reference/s]],Table4[[#This Row],[Column4]]+2,Table4[[#This Row],[Column5]]-Table4[[#This Row],[Column4]]-2),"")</f>
        <v>PDF - newspaper</v>
      </c>
      <c r="CO178" s="1" t="str">
        <f>IFERROR(MID(Table4[[#This Row],[reference/s]],Table4[[#This Row],[Column5]]+2,Table4[[#This Row],[Column6]]-Table4[[#This Row],[Column5]]-2),"")</f>
        <v/>
      </c>
    </row>
    <row r="179" spans="1:93">
      <c r="A179">
        <v>192</v>
      </c>
      <c r="B179" t="s">
        <v>1582</v>
      </c>
      <c r="C179" t="s">
        <v>642</v>
      </c>
      <c r="D179" t="s">
        <v>146</v>
      </c>
      <c r="E179" t="s">
        <v>147</v>
      </c>
      <c r="F179" s="4">
        <v>35410</v>
      </c>
      <c r="G179" s="4">
        <v>35410</v>
      </c>
      <c r="H179" t="s">
        <v>660</v>
      </c>
      <c r="I179" s="74">
        <v>1996</v>
      </c>
      <c r="K179" t="s">
        <v>520</v>
      </c>
      <c r="L179" t="s">
        <v>37</v>
      </c>
      <c r="M179" t="s">
        <v>37</v>
      </c>
      <c r="N179" t="s">
        <v>739</v>
      </c>
      <c r="O179" s="35" t="s">
        <v>1328</v>
      </c>
      <c r="P179">
        <v>1</v>
      </c>
      <c r="Q179">
        <v>0</v>
      </c>
      <c r="R179">
        <v>2</v>
      </c>
      <c r="S179">
        <v>1</v>
      </c>
      <c r="T179">
        <v>0</v>
      </c>
      <c r="U179">
        <f>Table4[[#This Row],[Report]]*$P$322+Table4[[#This Row],[Journals]]*$Q$322+Table4[[#This Row],[Databases]]*$R$322+Table4[[#This Row],[Websites]]*$S$322+Table4[[#This Row],[Newspaper]]*$T$322</f>
        <v>90</v>
      </c>
      <c r="V179">
        <f>SUM(Table4[[#This Row],[Report]:[Websites]])</f>
        <v>4</v>
      </c>
      <c r="W179" t="str">
        <f>IF(Table4[[#This Row],[Insured Cost]]="",1,IF(Table4[[#This Row],[Reported cost]]="",2,""))</f>
        <v/>
      </c>
      <c r="Y179">
        <v>10000</v>
      </c>
      <c r="Z179">
        <v>400</v>
      </c>
      <c r="AA179">
        <v>11</v>
      </c>
      <c r="AD179">
        <v>1</v>
      </c>
      <c r="AE179" s="2">
        <v>49000000</v>
      </c>
      <c r="AF179" s="2">
        <v>150000000</v>
      </c>
      <c r="AG179" s="78"/>
      <c r="AS179" s="74"/>
      <c r="AT179" s="74"/>
      <c r="BD179">
        <v>700</v>
      </c>
      <c r="BL179">
        <v>2000</v>
      </c>
      <c r="BM179">
        <v>50</v>
      </c>
      <c r="BY179" t="s">
        <v>148</v>
      </c>
      <c r="BZ179" t="str">
        <f>IFERROR(LEFT(Table4[[#This Row],[reference/s]],SEARCH(";",Table4[[#This Row],[reference/s]])-1),"")</f>
        <v>EM-DAT</v>
      </c>
      <c r="CA179" t="str">
        <f>IFERROR(MID(Table4[[#This Row],[reference/s]],SEARCH(";",Table4[[#This Row],[reference/s]])+2,SEARCH(";",Table4[[#This Row],[reference/s]],SEARCH(";",Table4[[#This Row],[reference/s]])+1)-SEARCH(";",Table4[[#This Row],[reference/s]])-2),"")</f>
        <v>http://www.bom.gov.au/nsw/sevwx/9000summ.shtml</v>
      </c>
      <c r="CB179">
        <f>IFERROR(SEARCH(";",Table4[[#This Row],[reference/s]]),"")</f>
        <v>7</v>
      </c>
      <c r="CC179" s="1">
        <f>IFERROR(SEARCH(";",Table4[[#This Row],[reference/s]],Table4[[#This Row],[Column2]]+1),"")</f>
        <v>55</v>
      </c>
      <c r="CD179" s="1">
        <f>IFERROR(SEARCH(";",Table4[[#This Row],[reference/s]],Table4[[#This Row],[Column3]]+1),"")</f>
        <v>88</v>
      </c>
      <c r="CE179" s="1">
        <f>IFERROR(SEARCH(";",Table4[[#This Row],[reference/s]],Table4[[#This Row],[Column4]]+1),"")</f>
        <v>98</v>
      </c>
      <c r="CF179" s="1" t="str">
        <f>IFERROR(SEARCH(";",Table4[[#This Row],[reference/s]],Table4[[#This Row],[Column5]]+1),"")</f>
        <v/>
      </c>
      <c r="CG179" s="1" t="str">
        <f>IFERROR(SEARCH(";",Table4[[#This Row],[reference/s]],Table4[[#This Row],[Column6]]+1),"")</f>
        <v/>
      </c>
      <c r="CH179" s="1" t="str">
        <f>IFERROR(SEARCH(";",Table4[[#This Row],[reference/s]],Table4[[#This Row],[Column7]]+1),"")</f>
        <v/>
      </c>
      <c r="CI179" s="1" t="str">
        <f>IFERROR(SEARCH(";",Table4[[#This Row],[reference/s]],Table4[[#This Row],[Column8]]+1),"")</f>
        <v/>
      </c>
      <c r="CJ179" s="1" t="str">
        <f>IFERROR(SEARCH(";",Table4[[#This Row],[reference/s]],Table4[[#This Row],[Column9]]+1),"")</f>
        <v/>
      </c>
      <c r="CK179" s="1" t="str">
        <f>IFERROR(SEARCH(";",Table4[[#This Row],[reference/s]],Table4[[#This Row],[Column10]]+1),"")</f>
        <v/>
      </c>
      <c r="CL179" s="1" t="str">
        <f>IFERROR(SEARCH(";",Table4[[#This Row],[reference/s]],Table4[[#This Row],[Column11]]+1),"")</f>
        <v/>
      </c>
      <c r="CM179" s="1" t="str">
        <f>IFERROR(MID(Table4[[#This Row],[reference/s]],Table4[[#This Row],[Column3]]+2,Table4[[#This Row],[Column4]]-Table4[[#This Row],[Column3]]-2),"")</f>
        <v>NSW state storm plan (page B-5)</v>
      </c>
      <c r="CN179" s="1" t="str">
        <f>IFERROR(MID(Table4[[#This Row],[reference/s]],Table4[[#This Row],[Column4]]+2,Table4[[#This Row],[Column5]]-Table4[[#This Row],[Column4]]-2),"")</f>
        <v>EM-Track</v>
      </c>
      <c r="CO179" s="1" t="str">
        <f>IFERROR(MID(Table4[[#This Row],[reference/s]],Table4[[#This Row],[Column5]]+2,Table4[[#This Row],[Column6]]-Table4[[#This Row],[Column5]]-2),"")</f>
        <v/>
      </c>
    </row>
    <row r="180" spans="1:93">
      <c r="A180">
        <v>472</v>
      </c>
      <c r="B180" t="s">
        <v>1582</v>
      </c>
      <c r="C180" t="s">
        <v>642</v>
      </c>
      <c r="D180" t="s">
        <v>326</v>
      </c>
      <c r="E180" t="s">
        <v>327</v>
      </c>
      <c r="F180" s="4">
        <v>35337</v>
      </c>
      <c r="G180" s="4">
        <v>35337</v>
      </c>
      <c r="H180" t="s">
        <v>695</v>
      </c>
      <c r="I180" s="74">
        <v>1996</v>
      </c>
      <c r="K180" t="s">
        <v>517</v>
      </c>
      <c r="L180" t="s">
        <v>37</v>
      </c>
      <c r="M180" t="s">
        <v>37</v>
      </c>
      <c r="N180" t="s">
        <v>739</v>
      </c>
      <c r="O180" s="11" t="s">
        <v>1325</v>
      </c>
      <c r="P180">
        <v>1</v>
      </c>
      <c r="Q180">
        <v>0</v>
      </c>
      <c r="R180">
        <v>3</v>
      </c>
      <c r="S180">
        <v>1</v>
      </c>
      <c r="T180">
        <v>0</v>
      </c>
      <c r="U180">
        <f>Table4[[#This Row],[Report]]*$P$322+Table4[[#This Row],[Journals]]*$Q$322+Table4[[#This Row],[Databases]]*$R$322+Table4[[#This Row],[Websites]]*$S$322+Table4[[#This Row],[Newspaper]]*$T$322</f>
        <v>110</v>
      </c>
      <c r="V180">
        <f>SUM(Table4[[#This Row],[Report]:[Websites]])</f>
        <v>5</v>
      </c>
      <c r="W180" t="str">
        <f>IF(Table4[[#This Row],[Insured Cost]]="",1,IF(Table4[[#This Row],[Reported cost]]="",2,""))</f>
        <v/>
      </c>
      <c r="AA180">
        <v>10</v>
      </c>
      <c r="AE180" s="2">
        <v>104000000</v>
      </c>
      <c r="AF180" s="2">
        <v>440000000</v>
      </c>
      <c r="AG180" s="78"/>
      <c r="AS180" s="74"/>
      <c r="AT180" s="74"/>
      <c r="BF180">
        <v>5000</v>
      </c>
      <c r="BL180">
        <v>4000</v>
      </c>
      <c r="BY180" t="s">
        <v>328</v>
      </c>
      <c r="BZ180" t="str">
        <f>IFERROR(LEFT(Table4[[#This Row],[reference/s]],SEARCH(";",Table4[[#This Row],[reference/s]])-1),"")</f>
        <v>ICA</v>
      </c>
      <c r="CA180" t="str">
        <f>IFERROR(MID(Table4[[#This Row],[reference/s]],SEARCH(";",Table4[[#This Row],[reference/s]])+2,SEARCH(";",Table4[[#This Row],[reference/s]],SEARCH(";",Table4[[#This Row],[reference/s]])+1)-SEARCH(";",Table4[[#This Row],[reference/s]])-2),"")</f>
        <v>EM-DAT</v>
      </c>
      <c r="CB180">
        <f>IFERROR(SEARCH(";",Table4[[#This Row],[reference/s]]),"")</f>
        <v>4</v>
      </c>
      <c r="CC180" s="1">
        <f>IFERROR(SEARCH(";",Table4[[#This Row],[reference/s]],Table4[[#This Row],[Column2]]+1),"")</f>
        <v>12</v>
      </c>
      <c r="CD180" s="1">
        <f>IFERROR(SEARCH(";",Table4[[#This Row],[reference/s]],Table4[[#This Row],[Column3]]+1),"")</f>
        <v>60</v>
      </c>
      <c r="CE180" s="1">
        <f>IFERROR(SEARCH(";",Table4[[#This Row],[reference/s]],Table4[[#This Row],[Column4]]+1),"")</f>
        <v>93</v>
      </c>
      <c r="CF180" s="1">
        <f>IFERROR(SEARCH(";",Table4[[#This Row],[reference/s]],Table4[[#This Row],[Column5]]+1),"")</f>
        <v>103</v>
      </c>
      <c r="CG180" s="1" t="str">
        <f>IFERROR(SEARCH(";",Table4[[#This Row],[reference/s]],Table4[[#This Row],[Column6]]+1),"")</f>
        <v/>
      </c>
      <c r="CH180" s="1" t="str">
        <f>IFERROR(SEARCH(";",Table4[[#This Row],[reference/s]],Table4[[#This Row],[Column7]]+1),"")</f>
        <v/>
      </c>
      <c r="CI180" s="1" t="str">
        <f>IFERROR(SEARCH(";",Table4[[#This Row],[reference/s]],Table4[[#This Row],[Column8]]+1),"")</f>
        <v/>
      </c>
      <c r="CJ180" s="1" t="str">
        <f>IFERROR(SEARCH(";",Table4[[#This Row],[reference/s]],Table4[[#This Row],[Column9]]+1),"")</f>
        <v/>
      </c>
      <c r="CK180" s="1" t="str">
        <f>IFERROR(SEARCH(";",Table4[[#This Row],[reference/s]],Table4[[#This Row],[Column10]]+1),"")</f>
        <v/>
      </c>
      <c r="CL180" s="1" t="str">
        <f>IFERROR(SEARCH(";",Table4[[#This Row],[reference/s]],Table4[[#This Row],[Column11]]+1),"")</f>
        <v/>
      </c>
      <c r="CM180" s="1" t="str">
        <f>IFERROR(MID(Table4[[#This Row],[reference/s]],Table4[[#This Row],[Column3]]+2,Table4[[#This Row],[Column4]]-Table4[[#This Row],[Column3]]-2),"")</f>
        <v>http://www.bom.gov.au/nsw/sevwx/9000summ.shtml</v>
      </c>
      <c r="CN180" s="1" t="str">
        <f>IFERROR(MID(Table4[[#This Row],[reference/s]],Table4[[#This Row],[Column4]]+2,Table4[[#This Row],[Column5]]-Table4[[#This Row],[Column4]]-2),"")</f>
        <v>NSW state storm plan (page B-4)</v>
      </c>
      <c r="CO180" s="1" t="str">
        <f>IFERROR(MID(Table4[[#This Row],[reference/s]],Table4[[#This Row],[Column5]]+2,Table4[[#This Row],[Column6]]-Table4[[#This Row],[Column5]]-2),"")</f>
        <v>EM-Track</v>
      </c>
    </row>
    <row r="181" spans="1:93">
      <c r="A181">
        <v>548</v>
      </c>
      <c r="B181" t="s">
        <v>1582</v>
      </c>
      <c r="C181" t="s">
        <v>642</v>
      </c>
      <c r="D181" t="s">
        <v>1118</v>
      </c>
      <c r="E181" t="s">
        <v>409</v>
      </c>
      <c r="F181" s="4">
        <v>35392</v>
      </c>
      <c r="G181" s="4">
        <v>35392</v>
      </c>
      <c r="H181" t="s">
        <v>659</v>
      </c>
      <c r="I181" s="74">
        <v>1996</v>
      </c>
      <c r="K181" t="s">
        <v>519</v>
      </c>
      <c r="L181" t="s">
        <v>37</v>
      </c>
      <c r="M181" t="s">
        <v>37</v>
      </c>
      <c r="N181" t="s">
        <v>739</v>
      </c>
      <c r="O181" s="11" t="s">
        <v>1327</v>
      </c>
      <c r="P181">
        <v>1</v>
      </c>
      <c r="Q181">
        <v>1</v>
      </c>
      <c r="R181">
        <v>3</v>
      </c>
      <c r="S181">
        <v>1</v>
      </c>
      <c r="T181">
        <v>0</v>
      </c>
      <c r="U181">
        <f>Table4[[#This Row],[Report]]*$P$322+Table4[[#This Row],[Journals]]*$Q$322+Table4[[#This Row],[Databases]]*$R$322+Table4[[#This Row],[Websites]]*$S$322+Table4[[#This Row],[Newspaper]]*$T$322</f>
        <v>140</v>
      </c>
      <c r="V181">
        <f>SUM(Table4[[#This Row],[Report]:[Websites]])</f>
        <v>6</v>
      </c>
      <c r="W181" t="str">
        <f>IF(Table4[[#This Row],[Insured Cost]]="",1,IF(Table4[[#This Row],[Reported cost]]="",2,""))</f>
        <v/>
      </c>
      <c r="AD181">
        <v>1</v>
      </c>
      <c r="AE181" s="2">
        <v>20000000</v>
      </c>
      <c r="AF181" s="2">
        <v>30000000</v>
      </c>
      <c r="AG181" s="78">
        <v>3000</v>
      </c>
      <c r="AS181" s="74"/>
      <c r="AT181" s="74"/>
      <c r="BD181">
        <v>800</v>
      </c>
      <c r="BY181" t="s">
        <v>410</v>
      </c>
      <c r="BZ181" t="str">
        <f>IFERROR(LEFT(Table4[[#This Row],[reference/s]],SEARCH(";",Table4[[#This Row],[reference/s]])-1),"")</f>
        <v>ICA</v>
      </c>
      <c r="CA181" t="str">
        <f>IFERROR(MID(Table4[[#This Row],[reference/s]],SEARCH(";",Table4[[#This Row],[reference/s]])+2,SEARCH(";",Table4[[#This Row],[reference/s]],SEARCH(";",Table4[[#This Row],[reference/s]])+1)-SEARCH(";",Table4[[#This Row],[reference/s]])-2),"")</f>
        <v>EM-DAT (FLOOD)</v>
      </c>
      <c r="CB181">
        <f>IFERROR(SEARCH(";",Table4[[#This Row],[reference/s]]),"")</f>
        <v>4</v>
      </c>
      <c r="CC181" s="1">
        <f>IFERROR(SEARCH(";",Table4[[#This Row],[reference/s]],Table4[[#This Row],[Column2]]+1),"")</f>
        <v>20</v>
      </c>
      <c r="CD181" s="1">
        <f>IFERROR(SEARCH(";",Table4[[#This Row],[reference/s]],Table4[[#This Row],[Column3]]+1),"")</f>
        <v>53</v>
      </c>
      <c r="CE181" s="1">
        <f>IFERROR(SEARCH(";",Table4[[#This Row],[reference/s]],Table4[[#This Row],[Column4]]+1),"")</f>
        <v>78</v>
      </c>
      <c r="CF181" s="1">
        <f>IFERROR(SEARCH(";",Table4[[#This Row],[reference/s]],Table4[[#This Row],[Column5]]+1),"")</f>
        <v>92</v>
      </c>
      <c r="CG181" s="1">
        <f>IFERROR(SEARCH(";",Table4[[#This Row],[reference/s]],Table4[[#This Row],[Column6]]+1),"")</f>
        <v>102</v>
      </c>
      <c r="CH181" s="1" t="str">
        <f>IFERROR(SEARCH(";",Table4[[#This Row],[reference/s]],Table4[[#This Row],[Column7]]+1),"")</f>
        <v/>
      </c>
      <c r="CI181" s="1" t="str">
        <f>IFERROR(SEARCH(";",Table4[[#This Row],[reference/s]],Table4[[#This Row],[Column8]]+1),"")</f>
        <v/>
      </c>
      <c r="CJ181" s="1" t="str">
        <f>IFERROR(SEARCH(";",Table4[[#This Row],[reference/s]],Table4[[#This Row],[Column9]]+1),"")</f>
        <v/>
      </c>
      <c r="CK181" s="1" t="str">
        <f>IFERROR(SEARCH(";",Table4[[#This Row],[reference/s]],Table4[[#This Row],[Column10]]+1),"")</f>
        <v/>
      </c>
      <c r="CL181" s="1" t="str">
        <f>IFERROR(SEARCH(";",Table4[[#This Row],[reference/s]],Table4[[#This Row],[Column11]]+1),"")</f>
        <v/>
      </c>
      <c r="CM181" s="1" t="str">
        <f>IFERROR(MID(Table4[[#This Row],[reference/s]],Table4[[#This Row],[Column3]]+2,Table4[[#This Row],[Column4]]-Table4[[#This Row],[Column3]]-2),"")</f>
        <v>NSW state storm plan (page B-4)</v>
      </c>
      <c r="CN181" s="1" t="str">
        <f>IFERROR(MID(Table4[[#This Row],[reference/s]],Table4[[#This Row],[Column4]]+2,Table4[[#This Row],[Column5]]-Table4[[#This Row],[Column4]]-2),"")</f>
        <v>Speer and Leslie (1998)</v>
      </c>
      <c r="CO181" s="1" t="str">
        <f>IFERROR(MID(Table4[[#This Row],[reference/s]],Table4[[#This Row],[Column5]]+2,Table4[[#This Row],[Column6]]-Table4[[#This Row],[Column5]]-2),"")</f>
        <v>Keys SES doc</v>
      </c>
    </row>
    <row r="182" spans="1:93">
      <c r="A182">
        <v>74</v>
      </c>
      <c r="B182" t="s">
        <v>1582</v>
      </c>
      <c r="C182" t="s">
        <v>606</v>
      </c>
      <c r="D182" t="s">
        <v>90</v>
      </c>
      <c r="E182" t="s">
        <v>759</v>
      </c>
      <c r="F182" s="4">
        <v>35186</v>
      </c>
      <c r="G182" s="4">
        <v>35194</v>
      </c>
      <c r="H182" t="s">
        <v>675</v>
      </c>
      <c r="I182" s="74">
        <v>1996</v>
      </c>
      <c r="J182" t="s">
        <v>1469</v>
      </c>
      <c r="K182" t="s">
        <v>554</v>
      </c>
      <c r="L182" t="s">
        <v>91</v>
      </c>
      <c r="M182" t="s">
        <v>37</v>
      </c>
      <c r="N182" t="s">
        <v>50</v>
      </c>
      <c r="O182" s="11" t="s">
        <v>1468</v>
      </c>
      <c r="P182">
        <v>2</v>
      </c>
      <c r="Q182">
        <v>1</v>
      </c>
      <c r="R182">
        <v>3</v>
      </c>
      <c r="S182">
        <v>1</v>
      </c>
      <c r="T182">
        <v>0</v>
      </c>
      <c r="U182">
        <f>Table4[[#This Row],[Report]]*$P$322+Table4[[#This Row],[Journals]]*$Q$322+Table4[[#This Row],[Databases]]*$R$322+Table4[[#This Row],[Websites]]*$S$322+Table4[[#This Row],[Newspaper]]*$T$322</f>
        <v>180</v>
      </c>
      <c r="V182">
        <f>SUM(Table4[[#This Row],[Report]:[Websites]])</f>
        <v>7</v>
      </c>
      <c r="W182" t="str">
        <f>IF(Table4[[#This Row],[Insured Cost]]="",1,IF(Table4[[#This Row],[Reported cost]]="",2,""))</f>
        <v/>
      </c>
      <c r="X182">
        <v>120</v>
      </c>
      <c r="Y182">
        <v>40000</v>
      </c>
      <c r="Z182">
        <v>400</v>
      </c>
      <c r="AA182">
        <v>32</v>
      </c>
      <c r="AD182">
        <v>5</v>
      </c>
      <c r="AE182" s="2">
        <v>31000000</v>
      </c>
      <c r="AF182" s="2">
        <v>55000000</v>
      </c>
      <c r="AG182" s="78"/>
      <c r="AS182" s="74"/>
      <c r="AT182" s="74"/>
      <c r="AY182" t="s">
        <v>1470</v>
      </c>
      <c r="BY182" t="s">
        <v>92</v>
      </c>
      <c r="BZ182" t="str">
        <f>IFERROR(LEFT(Table4[[#This Row],[reference/s]],SEARCH(";",Table4[[#This Row],[reference/s]])-1),"")</f>
        <v>ICA</v>
      </c>
      <c r="CA182" t="str">
        <f>IFERROR(MID(Table4[[#This Row],[reference/s]],SEARCH(";",Table4[[#This Row],[reference/s]])+2,SEARCH(";",Table4[[#This Row],[reference/s]],SEARCH(";",Table4[[#This Row],[reference/s]])+1)-SEARCH(";",Table4[[#This Row],[reference/s]])-2),"")</f>
        <v>EM-DAT</v>
      </c>
      <c r="CB182">
        <f>IFERROR(SEARCH(";",Table4[[#This Row],[reference/s]]),"")</f>
        <v>4</v>
      </c>
      <c r="CC182" s="1">
        <f>IFERROR(SEARCH(";",Table4[[#This Row],[reference/s]],Table4[[#This Row],[Column2]]+1),"")</f>
        <v>12</v>
      </c>
      <c r="CD182" s="1">
        <f>IFERROR(SEARCH(";",Table4[[#This Row],[reference/s]],Table4[[#This Row],[Column3]]+1),"")</f>
        <v>99</v>
      </c>
      <c r="CE182" s="1">
        <f>IFERROR(SEARCH(";",Table4[[#This Row],[reference/s]],Table4[[#This Row],[Column4]]+1),"")</f>
        <v>112</v>
      </c>
      <c r="CF182" s="1">
        <f>IFERROR(SEARCH(";",Table4[[#This Row],[reference/s]],Table4[[#This Row],[Column5]]+1),"")</f>
        <v>125</v>
      </c>
      <c r="CG182" s="1" t="str">
        <f>IFERROR(SEARCH(";",Table4[[#This Row],[reference/s]],Table4[[#This Row],[Column6]]+1),"")</f>
        <v/>
      </c>
      <c r="CH182" s="1" t="str">
        <f>IFERROR(SEARCH(";",Table4[[#This Row],[reference/s]],Table4[[#This Row],[Column7]]+1),"")</f>
        <v/>
      </c>
      <c r="CI182" s="1" t="str">
        <f>IFERROR(SEARCH(";",Table4[[#This Row],[reference/s]],Table4[[#This Row],[Column8]]+1),"")</f>
        <v/>
      </c>
      <c r="CJ182" s="1" t="str">
        <f>IFERROR(SEARCH(";",Table4[[#This Row],[reference/s]],Table4[[#This Row],[Column9]]+1),"")</f>
        <v/>
      </c>
      <c r="CK182" s="1" t="str">
        <f>IFERROR(SEARCH(";",Table4[[#This Row],[reference/s]],Table4[[#This Row],[Column10]]+1),"")</f>
        <v/>
      </c>
      <c r="CL182" s="1" t="str">
        <f>IFERROR(SEARCH(";",Table4[[#This Row],[reference/s]],Table4[[#This Row],[Column11]]+1),"")</f>
        <v/>
      </c>
      <c r="CM182" s="1" t="str">
        <f>IFERROR(MID(Table4[[#This Row],[reference/s]],Table4[[#This Row],[Column3]]+2,Table4[[#This Row],[Column4]]-Table4[[#This Row],[Column3]]-2),"")</f>
        <v>http://hardenup.org/be-aware/weather-events/events/1990-1999/flood-(1996-05-06b).aspx</v>
      </c>
      <c r="CN182" s="1" t="str">
        <f>IFERROR(MID(Table4[[#This Row],[reference/s]],Table4[[#This Row],[Column4]]+2,Table4[[#This Row],[Column5]]-Table4[[#This Row],[Column4]]-2),"")</f>
        <v>Moss (1998)</v>
      </c>
      <c r="CO182" s="1" t="str">
        <f>IFERROR(MID(Table4[[#This Row],[reference/s]],Table4[[#This Row],[Column5]]+2,Table4[[#This Row],[Column6]]-Table4[[#This Row],[Column5]]-2),"")</f>
        <v>BoM reports</v>
      </c>
    </row>
    <row r="183" spans="1:93">
      <c r="B183" t="s">
        <v>1590</v>
      </c>
      <c r="C183" t="s">
        <v>810</v>
      </c>
      <c r="D183" s="6"/>
      <c r="F183" s="4">
        <v>35431</v>
      </c>
      <c r="G183" s="4">
        <v>35462</v>
      </c>
      <c r="H183" t="s">
        <v>661</v>
      </c>
      <c r="I183" s="74">
        <v>1997</v>
      </c>
      <c r="K183" t="s">
        <v>796</v>
      </c>
      <c r="L183" t="s">
        <v>791</v>
      </c>
      <c r="M183" t="s">
        <v>51</v>
      </c>
      <c r="N183" t="s">
        <v>30</v>
      </c>
      <c r="O183" s="35" t="s">
        <v>946</v>
      </c>
      <c r="U183">
        <f>Table4[[#This Row],[Report]]*$P$322+Table4[[#This Row],[Journals]]*$Q$322+Table4[[#This Row],[Databases]]*$R$322+Table4[[#This Row],[Websites]]*$S$322+Table4[[#This Row],[Newspaper]]*$T$322</f>
        <v>0</v>
      </c>
      <c r="V183">
        <f>SUM(Table4[[#This Row],[Report]:[Websites]])</f>
        <v>0</v>
      </c>
      <c r="W183">
        <f>IF(Table4[[#This Row],[Insured Cost]]="",1,IF(Table4[[#This Row],[Reported cost]]="",2,""))</f>
        <v>1</v>
      </c>
      <c r="X183">
        <v>200000</v>
      </c>
      <c r="AA183">
        <v>250</v>
      </c>
      <c r="AD183">
        <v>10</v>
      </c>
      <c r="AF183" s="2"/>
      <c r="AG183" s="78"/>
      <c r="AS183" s="74"/>
      <c r="AT183" s="74"/>
      <c r="BZ183" t="str">
        <f>IFERROR(LEFT(Table4[[#This Row],[reference/s]],SEARCH(";",Table4[[#This Row],[reference/s]])-1),"")</f>
        <v>wiki</v>
      </c>
      <c r="CA183" t="str">
        <f>IFERROR(MID(Table4[[#This Row],[reference/s]],SEARCH(";",Table4[[#This Row],[reference/s]])+2,SEARCH(";",Table4[[#This Row],[reference/s]],SEARCH(";",Table4[[#This Row],[reference/s]])+1)-SEARCH(";",Table4[[#This Row],[reference/s]])-2),"")</f>
        <v/>
      </c>
      <c r="CB183">
        <f>IFERROR(SEARCH(";",Table4[[#This Row],[reference/s]]),"")</f>
        <v>5</v>
      </c>
      <c r="CC183" s="1" t="str">
        <f>IFERROR(SEARCH(";",Table4[[#This Row],[reference/s]],Table4[[#This Row],[Column2]]+1),"")</f>
        <v/>
      </c>
      <c r="CD183" s="1" t="str">
        <f>IFERROR(SEARCH(";",Table4[[#This Row],[reference/s]],Table4[[#This Row],[Column3]]+1),"")</f>
        <v/>
      </c>
      <c r="CE183" s="1" t="str">
        <f>IFERROR(SEARCH(";",Table4[[#This Row],[reference/s]],Table4[[#This Row],[Column4]]+1),"")</f>
        <v/>
      </c>
      <c r="CF183" s="1" t="str">
        <f>IFERROR(SEARCH(";",Table4[[#This Row],[reference/s]],Table4[[#This Row],[Column5]]+1),"")</f>
        <v/>
      </c>
      <c r="CG183" s="1" t="str">
        <f>IFERROR(SEARCH(";",Table4[[#This Row],[reference/s]],Table4[[#This Row],[Column6]]+1),"")</f>
        <v/>
      </c>
      <c r="CH183" s="1" t="str">
        <f>IFERROR(SEARCH(";",Table4[[#This Row],[reference/s]],Table4[[#This Row],[Column7]]+1),"")</f>
        <v/>
      </c>
      <c r="CI183" s="1" t="str">
        <f>IFERROR(SEARCH(";",Table4[[#This Row],[reference/s]],Table4[[#This Row],[Column8]]+1),"")</f>
        <v/>
      </c>
      <c r="CJ183" s="1" t="str">
        <f>IFERROR(SEARCH(";",Table4[[#This Row],[reference/s]],Table4[[#This Row],[Column9]]+1),"")</f>
        <v/>
      </c>
      <c r="CK183" s="1" t="str">
        <f>IFERROR(SEARCH(";",Table4[[#This Row],[reference/s]],Table4[[#This Row],[Column10]]+1),"")</f>
        <v/>
      </c>
      <c r="CL183" s="1" t="str">
        <f>IFERROR(SEARCH(";",Table4[[#This Row],[reference/s]],Table4[[#This Row],[Column11]]+1),"")</f>
        <v/>
      </c>
      <c r="CM183" s="1" t="str">
        <f>IFERROR(MID(Table4[[#This Row],[reference/s]],Table4[[#This Row],[Column3]]+2,Table4[[#This Row],[Column4]]-Table4[[#This Row],[Column3]]-2),"")</f>
        <v/>
      </c>
      <c r="CN183" s="1" t="str">
        <f>IFERROR(MID(Table4[[#This Row],[reference/s]],Table4[[#This Row],[Column4]]+2,Table4[[#This Row],[Column5]]-Table4[[#This Row],[Column4]]-2),"")</f>
        <v/>
      </c>
      <c r="CO183" s="1" t="str">
        <f>IFERROR(MID(Table4[[#This Row],[reference/s]],Table4[[#This Row],[Column5]]+2,Table4[[#This Row],[Column6]]-Table4[[#This Row],[Column5]]-2),"")</f>
        <v/>
      </c>
    </row>
    <row r="184" spans="1:93">
      <c r="B184" t="s">
        <v>1587</v>
      </c>
      <c r="C184" t="s">
        <v>642</v>
      </c>
      <c r="F184" s="4">
        <v>35750</v>
      </c>
      <c r="G184" s="4">
        <v>35751</v>
      </c>
      <c r="H184" t="s">
        <v>659</v>
      </c>
      <c r="I184" s="74">
        <v>1997</v>
      </c>
      <c r="K184" t="s">
        <v>608</v>
      </c>
      <c r="L184" t="s">
        <v>37</v>
      </c>
      <c r="M184" t="s">
        <v>37</v>
      </c>
      <c r="N184" t="s">
        <v>739</v>
      </c>
      <c r="O184" s="35" t="s">
        <v>761</v>
      </c>
      <c r="P184">
        <v>0</v>
      </c>
      <c r="Q184">
        <v>0</v>
      </c>
      <c r="R184">
        <v>1</v>
      </c>
      <c r="S184">
        <v>1</v>
      </c>
      <c r="T184">
        <v>0</v>
      </c>
      <c r="U184">
        <f>Table4[[#This Row],[Report]]*$P$322+Table4[[#This Row],[Journals]]*$Q$322+Table4[[#This Row],[Databases]]*$R$322+Table4[[#This Row],[Websites]]*$S$322+Table4[[#This Row],[Newspaper]]*$T$322</f>
        <v>30</v>
      </c>
      <c r="V184">
        <f>SUM(Table4[[#This Row],[Report]:[Websites]])</f>
        <v>2</v>
      </c>
      <c r="W184">
        <f>IF(Table4[[#This Row],[Insured Cost]]="",1,IF(Table4[[#This Row],[Reported cost]]="",2,""))</f>
        <v>2</v>
      </c>
      <c r="AE184" s="2">
        <v>5000000</v>
      </c>
      <c r="AF184" s="2"/>
      <c r="AG184" s="78"/>
      <c r="AS184" s="74"/>
      <c r="AT184" s="74"/>
      <c r="BZ184" t="str">
        <f>IFERROR(LEFT(Table4[[#This Row],[reference/s]],SEARCH(";",Table4[[#This Row],[reference/s]])-1),"")</f>
        <v>ICA</v>
      </c>
      <c r="CA184" t="str">
        <f>IFERROR(MID(Table4[[#This Row],[reference/s]],SEARCH(";",Table4[[#This Row],[reference/s]])+2,SEARCH(";",Table4[[#This Row],[reference/s]],SEARCH(";",Table4[[#This Row],[reference/s]])+1)-SEARCH(";",Table4[[#This Row],[reference/s]])-2),"")</f>
        <v/>
      </c>
      <c r="CB184">
        <f>IFERROR(SEARCH(";",Table4[[#This Row],[reference/s]]),"")</f>
        <v>4</v>
      </c>
      <c r="CC184" s="1" t="str">
        <f>IFERROR(SEARCH(";",Table4[[#This Row],[reference/s]],Table4[[#This Row],[Column2]]+1),"")</f>
        <v/>
      </c>
      <c r="CD184" s="1" t="str">
        <f>IFERROR(SEARCH(";",Table4[[#This Row],[reference/s]],Table4[[#This Row],[Column3]]+1),"")</f>
        <v/>
      </c>
      <c r="CE184" s="1" t="str">
        <f>IFERROR(SEARCH(";",Table4[[#This Row],[reference/s]],Table4[[#This Row],[Column4]]+1),"")</f>
        <v/>
      </c>
      <c r="CF184" s="1" t="str">
        <f>IFERROR(SEARCH(";",Table4[[#This Row],[reference/s]],Table4[[#This Row],[Column5]]+1),"")</f>
        <v/>
      </c>
      <c r="CG184" s="1" t="str">
        <f>IFERROR(SEARCH(";",Table4[[#This Row],[reference/s]],Table4[[#This Row],[Column6]]+1),"")</f>
        <v/>
      </c>
      <c r="CH184" s="1" t="str">
        <f>IFERROR(SEARCH(";",Table4[[#This Row],[reference/s]],Table4[[#This Row],[Column7]]+1),"")</f>
        <v/>
      </c>
      <c r="CI184" s="1" t="str">
        <f>IFERROR(SEARCH(";",Table4[[#This Row],[reference/s]],Table4[[#This Row],[Column8]]+1),"")</f>
        <v/>
      </c>
      <c r="CJ184" s="1" t="str">
        <f>IFERROR(SEARCH(";",Table4[[#This Row],[reference/s]],Table4[[#This Row],[Column9]]+1),"")</f>
        <v/>
      </c>
      <c r="CK184" s="1" t="str">
        <f>IFERROR(SEARCH(";",Table4[[#This Row],[reference/s]],Table4[[#This Row],[Column10]]+1),"")</f>
        <v/>
      </c>
      <c r="CL184" s="1" t="str">
        <f>IFERROR(SEARCH(";",Table4[[#This Row],[reference/s]],Table4[[#This Row],[Column11]]+1),"")</f>
        <v/>
      </c>
      <c r="CM184" s="1" t="str">
        <f>IFERROR(MID(Table4[[#This Row],[reference/s]],Table4[[#This Row],[Column3]]+2,Table4[[#This Row],[Column4]]-Table4[[#This Row],[Column3]]-2),"")</f>
        <v/>
      </c>
      <c r="CN184" s="1" t="str">
        <f>IFERROR(MID(Table4[[#This Row],[reference/s]],Table4[[#This Row],[Column4]]+2,Table4[[#This Row],[Column5]]-Table4[[#This Row],[Column4]]-2),"")</f>
        <v/>
      </c>
      <c r="CO184" s="1" t="str">
        <f>IFERROR(MID(Table4[[#This Row],[reference/s]],Table4[[#This Row],[Column5]]+2,Table4[[#This Row],[Column6]]-Table4[[#This Row],[Column5]]-2),"")</f>
        <v/>
      </c>
    </row>
    <row r="185" spans="1:93">
      <c r="B185" t="s">
        <v>1587</v>
      </c>
      <c r="C185" t="s">
        <v>642</v>
      </c>
      <c r="F185" s="4">
        <v>35783</v>
      </c>
      <c r="G185" s="4">
        <v>35783</v>
      </c>
      <c r="H185" t="s">
        <v>660</v>
      </c>
      <c r="I185" s="74">
        <v>1997</v>
      </c>
      <c r="K185" t="s">
        <v>949</v>
      </c>
      <c r="L185" t="s">
        <v>37</v>
      </c>
      <c r="M185" t="s">
        <v>37</v>
      </c>
      <c r="N185" t="s">
        <v>739</v>
      </c>
      <c r="O185" s="35" t="s">
        <v>1329</v>
      </c>
      <c r="P185">
        <v>0</v>
      </c>
      <c r="Q185">
        <v>0</v>
      </c>
      <c r="R185">
        <v>1</v>
      </c>
      <c r="S185">
        <v>1</v>
      </c>
      <c r="T185">
        <v>0</v>
      </c>
      <c r="U185">
        <f>Table4[[#This Row],[Report]]*$P$322+Table4[[#This Row],[Journals]]*$Q$322+Table4[[#This Row],[Databases]]*$R$322+Table4[[#This Row],[Websites]]*$S$322+Table4[[#This Row],[Newspaper]]*$T$322</f>
        <v>30</v>
      </c>
      <c r="V185">
        <f>SUM(Table4[[#This Row],[Report]:[Websites]])</f>
        <v>2</v>
      </c>
      <c r="W185">
        <f>IF(Table4[[#This Row],[Insured Cost]]="",1,IF(Table4[[#This Row],[Reported cost]]="",2,""))</f>
        <v>2</v>
      </c>
      <c r="AE185" s="2">
        <v>40000000</v>
      </c>
      <c r="AF185" s="2"/>
      <c r="AG185" s="78"/>
      <c r="AS185" s="74"/>
      <c r="AT185" s="74"/>
      <c r="BZ185" t="str">
        <f>IFERROR(LEFT(Table4[[#This Row],[reference/s]],SEARCH(";",Table4[[#This Row],[reference/s]])-1),"")</f>
        <v>ICA</v>
      </c>
      <c r="CA185" t="str">
        <f>IFERROR(MID(Table4[[#This Row],[reference/s]],SEARCH(";",Table4[[#This Row],[reference/s]])+2,SEARCH(";",Table4[[#This Row],[reference/s]],SEARCH(";",Table4[[#This Row],[reference/s]])+1)-SEARCH(";",Table4[[#This Row],[reference/s]])-2),"")</f>
        <v>wiki</v>
      </c>
      <c r="CB185">
        <f>IFERROR(SEARCH(";",Table4[[#This Row],[reference/s]]),"")</f>
        <v>4</v>
      </c>
      <c r="CC185" s="1">
        <f>IFERROR(SEARCH(";",Table4[[#This Row],[reference/s]],Table4[[#This Row],[Column2]]+1),"")</f>
        <v>10</v>
      </c>
      <c r="CD185" s="1" t="str">
        <f>IFERROR(SEARCH(";",Table4[[#This Row],[reference/s]],Table4[[#This Row],[Column3]]+1),"")</f>
        <v/>
      </c>
      <c r="CE185" s="1" t="str">
        <f>IFERROR(SEARCH(";",Table4[[#This Row],[reference/s]],Table4[[#This Row],[Column4]]+1),"")</f>
        <v/>
      </c>
      <c r="CF185" s="1" t="str">
        <f>IFERROR(SEARCH(";",Table4[[#This Row],[reference/s]],Table4[[#This Row],[Column5]]+1),"")</f>
        <v/>
      </c>
      <c r="CG185" s="1" t="str">
        <f>IFERROR(SEARCH(";",Table4[[#This Row],[reference/s]],Table4[[#This Row],[Column6]]+1),"")</f>
        <v/>
      </c>
      <c r="CH185" s="1" t="str">
        <f>IFERROR(SEARCH(";",Table4[[#This Row],[reference/s]],Table4[[#This Row],[Column7]]+1),"")</f>
        <v/>
      </c>
      <c r="CI185" s="1" t="str">
        <f>IFERROR(SEARCH(";",Table4[[#This Row],[reference/s]],Table4[[#This Row],[Column8]]+1),"")</f>
        <v/>
      </c>
      <c r="CJ185" s="1" t="str">
        <f>IFERROR(SEARCH(";",Table4[[#This Row],[reference/s]],Table4[[#This Row],[Column9]]+1),"")</f>
        <v/>
      </c>
      <c r="CK185" s="1" t="str">
        <f>IFERROR(SEARCH(";",Table4[[#This Row],[reference/s]],Table4[[#This Row],[Column10]]+1),"")</f>
        <v/>
      </c>
      <c r="CL185" s="1" t="str">
        <f>IFERROR(SEARCH(";",Table4[[#This Row],[reference/s]],Table4[[#This Row],[Column11]]+1),"")</f>
        <v/>
      </c>
      <c r="CM185" s="1" t="str">
        <f>IFERROR(MID(Table4[[#This Row],[reference/s]],Table4[[#This Row],[Column3]]+2,Table4[[#This Row],[Column4]]-Table4[[#This Row],[Column3]]-2),"")</f>
        <v/>
      </c>
      <c r="CN185" s="1" t="str">
        <f>IFERROR(MID(Table4[[#This Row],[reference/s]],Table4[[#This Row],[Column4]]+2,Table4[[#This Row],[Column5]]-Table4[[#This Row],[Column4]]-2),"")</f>
        <v/>
      </c>
      <c r="CO185" s="1" t="str">
        <f>IFERROR(MID(Table4[[#This Row],[reference/s]],Table4[[#This Row],[Column5]]+2,Table4[[#This Row],[Column6]]-Table4[[#This Row],[Column5]]-2),"")</f>
        <v/>
      </c>
    </row>
    <row r="186" spans="1:93">
      <c r="B186" t="s">
        <v>1587</v>
      </c>
      <c r="C186" t="s">
        <v>642</v>
      </c>
      <c r="F186" s="4">
        <v>35520</v>
      </c>
      <c r="G186" s="4">
        <v>35520</v>
      </c>
      <c r="H186" t="s">
        <v>658</v>
      </c>
      <c r="I186" s="74">
        <v>1997</v>
      </c>
      <c r="K186" t="s">
        <v>863</v>
      </c>
      <c r="L186" t="s">
        <v>50</v>
      </c>
      <c r="M186" t="s">
        <v>50</v>
      </c>
      <c r="N186" t="s">
        <v>739</v>
      </c>
      <c r="O186" s="60" t="s">
        <v>948</v>
      </c>
      <c r="P186" s="32">
        <v>0</v>
      </c>
      <c r="Q186" s="32">
        <v>1</v>
      </c>
      <c r="R186" s="32">
        <v>1</v>
      </c>
      <c r="S186" s="32">
        <v>1</v>
      </c>
      <c r="T186" s="32">
        <v>0</v>
      </c>
      <c r="U186" s="32">
        <f>Table4[[#This Row],[Report]]*$P$322+Table4[[#This Row],[Journals]]*$Q$322+Table4[[#This Row],[Databases]]*$R$322+Table4[[#This Row],[Websites]]*$S$322+Table4[[#This Row],[Newspaper]]*$T$322</f>
        <v>60</v>
      </c>
      <c r="V186" s="32">
        <f>SUM(Table4[[#This Row],[Report]:[Websites]])</f>
        <v>3</v>
      </c>
      <c r="W186">
        <f>IF(Table4[[#This Row],[Insured Cost]]="",1,IF(Table4[[#This Row],[Reported cost]]="",2,""))</f>
        <v>2</v>
      </c>
      <c r="Y186">
        <v>100000</v>
      </c>
      <c r="AE186" s="2">
        <v>10000000</v>
      </c>
      <c r="AF186" s="2"/>
      <c r="AG186" s="78"/>
      <c r="AS186" s="74"/>
      <c r="AT186" s="74"/>
      <c r="BD186">
        <v>6</v>
      </c>
      <c r="BZ186" t="str">
        <f>IFERROR(LEFT(Table4[[#This Row],[reference/s]],SEARCH(";",Table4[[#This Row],[reference/s]])-1),"")</f>
        <v>ICA</v>
      </c>
      <c r="CA186" t="str">
        <f>IFERROR(MID(Table4[[#This Row],[reference/s]],SEARCH(";",Table4[[#This Row],[reference/s]])+2,SEARCH(";",Table4[[#This Row],[reference/s]],SEARCH(";",Table4[[#This Row],[reference/s]])+1)-SEARCH(";",Table4[[#This Row],[reference/s]])-2),"")</f>
        <v>wiki</v>
      </c>
      <c r="CB186">
        <f>IFERROR(SEARCH(";",Table4[[#This Row],[reference/s]]),"")</f>
        <v>4</v>
      </c>
      <c r="CC186" s="1">
        <f>IFERROR(SEARCH(";",Table4[[#This Row],[reference/s]],Table4[[#This Row],[Column2]]+1),"")</f>
        <v>10</v>
      </c>
      <c r="CD186" s="1" t="str">
        <f>IFERROR(SEARCH(";",Table4[[#This Row],[reference/s]],Table4[[#This Row],[Column3]]+1),"")</f>
        <v/>
      </c>
      <c r="CE186" s="1" t="str">
        <f>IFERROR(SEARCH(";",Table4[[#This Row],[reference/s]],Table4[[#This Row],[Column4]]+1),"")</f>
        <v/>
      </c>
      <c r="CF186" s="1" t="str">
        <f>IFERROR(SEARCH(";",Table4[[#This Row],[reference/s]],Table4[[#This Row],[Column5]]+1),"")</f>
        <v/>
      </c>
      <c r="CG186" s="1" t="str">
        <f>IFERROR(SEARCH(";",Table4[[#This Row],[reference/s]],Table4[[#This Row],[Column6]]+1),"")</f>
        <v/>
      </c>
      <c r="CH186" s="1" t="str">
        <f>IFERROR(SEARCH(";",Table4[[#This Row],[reference/s]],Table4[[#This Row],[Column7]]+1),"")</f>
        <v/>
      </c>
      <c r="CI186" s="1" t="str">
        <f>IFERROR(SEARCH(";",Table4[[#This Row],[reference/s]],Table4[[#This Row],[Column8]]+1),"")</f>
        <v/>
      </c>
      <c r="CJ186" s="1" t="str">
        <f>IFERROR(SEARCH(";",Table4[[#This Row],[reference/s]],Table4[[#This Row],[Column9]]+1),"")</f>
        <v/>
      </c>
      <c r="CK186" s="1" t="str">
        <f>IFERROR(SEARCH(";",Table4[[#This Row],[reference/s]],Table4[[#This Row],[Column10]]+1),"")</f>
        <v/>
      </c>
      <c r="CL186" s="1" t="str">
        <f>IFERROR(SEARCH(";",Table4[[#This Row],[reference/s]],Table4[[#This Row],[Column11]]+1),"")</f>
        <v/>
      </c>
      <c r="CM186" s="1" t="str">
        <f>IFERROR(MID(Table4[[#This Row],[reference/s]],Table4[[#This Row],[Column3]]+2,Table4[[#This Row],[Column4]]-Table4[[#This Row],[Column3]]-2),"")</f>
        <v/>
      </c>
      <c r="CN186" s="1" t="str">
        <f>IFERROR(MID(Table4[[#This Row],[reference/s]],Table4[[#This Row],[Column4]]+2,Table4[[#This Row],[Column5]]-Table4[[#This Row],[Column4]]-2),"")</f>
        <v/>
      </c>
      <c r="CO186" s="1" t="str">
        <f>IFERROR(MID(Table4[[#This Row],[reference/s]],Table4[[#This Row],[Column5]]+2,Table4[[#This Row],[Column6]]-Table4[[#This Row],[Column5]]-2),"")</f>
        <v/>
      </c>
    </row>
    <row r="187" spans="1:93">
      <c r="A187">
        <v>36</v>
      </c>
      <c r="B187" t="s">
        <v>1587</v>
      </c>
      <c r="C187" t="s">
        <v>585</v>
      </c>
      <c r="D187" t="s">
        <v>62</v>
      </c>
      <c r="E187" t="s">
        <v>762</v>
      </c>
      <c r="F187" s="15">
        <v>35449</v>
      </c>
      <c r="G187" s="15">
        <v>35451</v>
      </c>
      <c r="H187" t="s">
        <v>657</v>
      </c>
      <c r="I187" s="74">
        <v>1997</v>
      </c>
      <c r="K187" t="s">
        <v>521</v>
      </c>
      <c r="L187" t="s">
        <v>30</v>
      </c>
      <c r="M187" t="s">
        <v>30</v>
      </c>
      <c r="N187" t="s">
        <v>739</v>
      </c>
      <c r="O187" s="11" t="s">
        <v>1193</v>
      </c>
      <c r="P187">
        <v>1</v>
      </c>
      <c r="Q187">
        <v>1</v>
      </c>
      <c r="R187">
        <v>1</v>
      </c>
      <c r="S187">
        <v>1</v>
      </c>
      <c r="T187">
        <v>0</v>
      </c>
      <c r="U187">
        <f>Table4[[#This Row],[Report]]*$P$322+Table4[[#This Row],[Journals]]*$Q$322+Table4[[#This Row],[Databases]]*$R$322+Table4[[#This Row],[Websites]]*$S$322+Table4[[#This Row],[Newspaper]]*$T$322</f>
        <v>100</v>
      </c>
      <c r="V187">
        <f>SUM(Table4[[#This Row],[Report]:[Websites]])</f>
        <v>4</v>
      </c>
      <c r="W187">
        <f>IF(Table4[[#This Row],[Insured Cost]]="",1,IF(Table4[[#This Row],[Reported cost]]="",2,""))</f>
        <v>2</v>
      </c>
      <c r="X187">
        <v>800</v>
      </c>
      <c r="Y187">
        <v>8000</v>
      </c>
      <c r="Z187">
        <v>150</v>
      </c>
      <c r="AA187">
        <v>40</v>
      </c>
      <c r="AD187">
        <v>3</v>
      </c>
      <c r="AE187" s="2">
        <v>29000000</v>
      </c>
      <c r="AF187" s="2"/>
      <c r="AG187" s="78"/>
      <c r="AS187" s="74"/>
      <c r="AT187" s="74"/>
      <c r="BD187">
        <v>45</v>
      </c>
      <c r="BE187">
        <v>43</v>
      </c>
      <c r="BY187" t="s">
        <v>63</v>
      </c>
      <c r="BZ187" t="str">
        <f>IFERROR(LEFT(Table4[[#This Row],[reference/s]],SEARCH(";",Table4[[#This Row],[reference/s]])-1),"")</f>
        <v>wiki</v>
      </c>
      <c r="CA187" t="str">
        <f>IFERROR(MID(Table4[[#This Row],[reference/s]],SEARCH(";",Table4[[#This Row],[reference/s]])+2,SEARCH(";",Table4[[#This Row],[reference/s]],SEARCH(";",Table4[[#This Row],[reference/s]])+1)-SEARCH(";",Table4[[#This Row],[reference/s]])-2),"")</f>
        <v>EM-Track</v>
      </c>
      <c r="CB187">
        <f>IFERROR(SEARCH(";",Table4[[#This Row],[reference/s]]),"")</f>
        <v>5</v>
      </c>
      <c r="CC187" s="1">
        <f>IFERROR(SEARCH(";",Table4[[#This Row],[reference/s]],Table4[[#This Row],[Column2]]+1),"")</f>
        <v>15</v>
      </c>
      <c r="CD187" s="1">
        <f>IFERROR(SEARCH(";",Table4[[#This Row],[reference/s]],Table4[[#This Row],[Column3]]+1),"")</f>
        <v>46</v>
      </c>
      <c r="CE187" s="1">
        <f>IFERROR(SEARCH(";",Table4[[#This Row],[reference/s]],Table4[[#This Row],[Column4]]+1),"")</f>
        <v>54</v>
      </c>
      <c r="CF187" s="1">
        <f>IFERROR(SEARCH(";",Table4[[#This Row],[reference/s]],Table4[[#This Row],[Column5]]+1),"")</f>
        <v>72</v>
      </c>
      <c r="CG187" s="1" t="str">
        <f>IFERROR(SEARCH(";",Table4[[#This Row],[reference/s]],Table4[[#This Row],[Column6]]+1),"")</f>
        <v/>
      </c>
      <c r="CH187" s="1" t="str">
        <f>IFERROR(SEARCH(";",Table4[[#This Row],[reference/s]],Table4[[#This Row],[Column7]]+1),"")</f>
        <v/>
      </c>
      <c r="CI187" s="1" t="str">
        <f>IFERROR(SEARCH(";",Table4[[#This Row],[reference/s]],Table4[[#This Row],[Column8]]+1),"")</f>
        <v/>
      </c>
      <c r="CJ187" s="1" t="str">
        <f>IFERROR(SEARCH(";",Table4[[#This Row],[reference/s]],Table4[[#This Row],[Column9]]+1),"")</f>
        <v/>
      </c>
      <c r="CK187" s="1" t="str">
        <f>IFERROR(SEARCH(";",Table4[[#This Row],[reference/s]],Table4[[#This Row],[Column10]]+1),"")</f>
        <v/>
      </c>
      <c r="CL187" s="1" t="str">
        <f>IFERROR(SEARCH(";",Table4[[#This Row],[reference/s]],Table4[[#This Row],[Column11]]+1),"")</f>
        <v/>
      </c>
      <c r="CM187" s="1" t="str">
        <f>IFERROR(MID(Table4[[#This Row],[reference/s]],Table4[[#This Row],[Column3]]+2,Table4[[#This Row],[Column4]]-Table4[[#This Row],[Column3]]-2),"")</f>
        <v>Ellis, Kanowski &amp; Whelan 2004</v>
      </c>
      <c r="CN187" s="1" t="str">
        <f>IFERROR(MID(Table4[[#This Row],[reference/s]],Table4[[#This Row],[Column4]]+2,Table4[[#This Row],[Column5]]-Table4[[#This Row],[Column4]]-2),"")</f>
        <v>report</v>
      </c>
      <c r="CO187" s="1" t="str">
        <f>IFERROR(MID(Table4[[#This Row],[reference/s]],Table4[[#This Row],[Column5]]+2,Table4[[#This Row],[Column6]]-Table4[[#This Row],[Column5]]-2),"")</f>
        <v>personal account</v>
      </c>
    </row>
    <row r="188" spans="1:93">
      <c r="A188">
        <v>315</v>
      </c>
      <c r="B188" t="s">
        <v>1582</v>
      </c>
      <c r="C188" t="s">
        <v>649</v>
      </c>
      <c r="D188" t="s">
        <v>217</v>
      </c>
      <c r="E188" t="s">
        <v>689</v>
      </c>
      <c r="F188" s="15">
        <v>35641</v>
      </c>
      <c r="G188" s="15">
        <v>35641</v>
      </c>
      <c r="H188" t="s">
        <v>725</v>
      </c>
      <c r="I188" s="74">
        <v>1997</v>
      </c>
      <c r="K188" t="s">
        <v>522</v>
      </c>
      <c r="L188" t="s">
        <v>37</v>
      </c>
      <c r="M188" t="s">
        <v>37</v>
      </c>
      <c r="N188" t="s">
        <v>739</v>
      </c>
      <c r="O188" s="11" t="s">
        <v>1194</v>
      </c>
      <c r="P188">
        <v>1</v>
      </c>
      <c r="Q188">
        <v>1</v>
      </c>
      <c r="R188">
        <v>2</v>
      </c>
      <c r="S188">
        <v>1</v>
      </c>
      <c r="T188">
        <v>0</v>
      </c>
      <c r="U188">
        <f>Table4[[#This Row],[Report]]*$P$322+Table4[[#This Row],[Journals]]*$Q$322+Table4[[#This Row],[Databases]]*$R$322+Table4[[#This Row],[Websites]]*$S$322+Table4[[#This Row],[Newspaper]]*$T$322</f>
        <v>120</v>
      </c>
      <c r="V188">
        <f>SUM(Table4[[#This Row],[Report]:[Websites]])</f>
        <v>5</v>
      </c>
      <c r="W188">
        <f>IF(Table4[[#This Row],[Insured Cost]]="",1,IF(Table4[[#This Row],[Reported cost]]="",2,""))</f>
        <v>1</v>
      </c>
      <c r="AA188">
        <v>1</v>
      </c>
      <c r="AC188">
        <v>1</v>
      </c>
      <c r="AD188">
        <v>18</v>
      </c>
      <c r="AF188" s="2">
        <v>40000000</v>
      </c>
      <c r="AG188" s="78"/>
      <c r="AR188" t="s">
        <v>1310</v>
      </c>
      <c r="AS188" s="74"/>
      <c r="AT188" s="74"/>
      <c r="BG188">
        <v>2</v>
      </c>
      <c r="BY188" t="s">
        <v>218</v>
      </c>
      <c r="BZ188" t="str">
        <f>IFERROR(LEFT(Table4[[#This Row],[reference/s]],SEARCH(";",Table4[[#This Row],[reference/s]])-1),"")</f>
        <v>EM-Track</v>
      </c>
      <c r="CA188" t="str">
        <f>IFERROR(MID(Table4[[#This Row],[reference/s]],SEARCH(";",Table4[[#This Row],[reference/s]])+2,SEARCH(";",Table4[[#This Row],[reference/s]],SEARCH(";",Table4[[#This Row],[reference/s]])+1)-SEARCH(";",Table4[[#This Row],[reference/s]])-2),"")</f>
        <v>EM-DAT</v>
      </c>
      <c r="CB188">
        <f>IFERROR(SEARCH(";",Table4[[#This Row],[reference/s]]),"")</f>
        <v>9</v>
      </c>
      <c r="CC188" s="1">
        <f>IFERROR(SEARCH(";",Table4[[#This Row],[reference/s]],Table4[[#This Row],[Column2]]+1),"")</f>
        <v>17</v>
      </c>
      <c r="CD188" s="1">
        <f>IFERROR(SEARCH(";",Table4[[#This Row],[reference/s]],Table4[[#This Row],[Column3]]+1),"")</f>
        <v>31</v>
      </c>
      <c r="CE188" s="1">
        <f>IFERROR(SEARCH(";",Table4[[#This Row],[reference/s]],Table4[[#This Row],[Column4]]+1),"")</f>
        <v>104</v>
      </c>
      <c r="CF188" s="1" t="str">
        <f>IFERROR(SEARCH(";",Table4[[#This Row],[reference/s]],Table4[[#This Row],[Column5]]+1),"")</f>
        <v/>
      </c>
      <c r="CG188" s="1" t="str">
        <f>IFERROR(SEARCH(";",Table4[[#This Row],[reference/s]],Table4[[#This Row],[Column6]]+1),"")</f>
        <v/>
      </c>
      <c r="CH188" s="1" t="str">
        <f>IFERROR(SEARCH(";",Table4[[#This Row],[reference/s]],Table4[[#This Row],[Column7]]+1),"")</f>
        <v/>
      </c>
      <c r="CI188" s="1" t="str">
        <f>IFERROR(SEARCH(";",Table4[[#This Row],[reference/s]],Table4[[#This Row],[Column8]]+1),"")</f>
        <v/>
      </c>
      <c r="CJ188" s="1" t="str">
        <f>IFERROR(SEARCH(";",Table4[[#This Row],[reference/s]],Table4[[#This Row],[Column9]]+1),"")</f>
        <v/>
      </c>
      <c r="CK188" s="1" t="str">
        <f>IFERROR(SEARCH(";",Table4[[#This Row],[reference/s]],Table4[[#This Row],[Column10]]+1),"")</f>
        <v/>
      </c>
      <c r="CL188" s="1" t="str">
        <f>IFERROR(SEARCH(";",Table4[[#This Row],[reference/s]],Table4[[#This Row],[Column11]]+1),"")</f>
        <v/>
      </c>
      <c r="CM188" s="1" t="str">
        <f>IFERROR(MID(Table4[[#This Row],[reference/s]],Table4[[#This Row],[Column3]]+2,Table4[[#This Row],[Column4]]-Table4[[#This Row],[Column3]]-2),"")</f>
        <v>PDF - report</v>
      </c>
      <c r="CN188" s="1" t="str">
        <f>IFERROR(MID(Table4[[#This Row],[reference/s]],Table4[[#This Row],[Column4]]+2,Table4[[#This Row],[Column5]]-Table4[[#This Row],[Column4]]-2),"")</f>
        <v>http://wiki.answers.com/Q/What_damage_happened_in_the_Thredbo_landslide</v>
      </c>
      <c r="CO188" s="1" t="str">
        <f>IFERROR(MID(Table4[[#This Row],[reference/s]],Table4[[#This Row],[Column5]]+2,Table4[[#This Row],[Column6]]-Table4[[#This Row],[Column5]]-2),"")</f>
        <v/>
      </c>
    </row>
    <row r="189" spans="1:93">
      <c r="A189">
        <v>29</v>
      </c>
      <c r="B189" t="s">
        <v>1593</v>
      </c>
      <c r="C189" t="s">
        <v>475</v>
      </c>
      <c r="D189" t="s">
        <v>55</v>
      </c>
      <c r="E189" t="s">
        <v>763</v>
      </c>
      <c r="F189" s="4">
        <v>35495</v>
      </c>
      <c r="G189" s="4">
        <v>35513</v>
      </c>
      <c r="H189" t="s">
        <v>658</v>
      </c>
      <c r="I189" s="74">
        <v>1997</v>
      </c>
      <c r="J189" t="s">
        <v>625</v>
      </c>
      <c r="K189" t="s">
        <v>625</v>
      </c>
      <c r="L189" t="s">
        <v>50</v>
      </c>
      <c r="M189" t="s">
        <v>50</v>
      </c>
      <c r="N189" t="s">
        <v>739</v>
      </c>
      <c r="O189" s="11" t="s">
        <v>947</v>
      </c>
      <c r="P189">
        <v>3</v>
      </c>
      <c r="Q189">
        <v>0</v>
      </c>
      <c r="R189">
        <v>2</v>
      </c>
      <c r="S189">
        <v>0</v>
      </c>
      <c r="T189">
        <v>3</v>
      </c>
      <c r="U189">
        <f>Table4[[#This Row],[Report]]*$P$322+Table4[[#This Row],[Journals]]*$Q$322+Table4[[#This Row],[Databases]]*$R$322+Table4[[#This Row],[Websites]]*$S$322+Table4[[#This Row],[Newspaper]]*$T$322</f>
        <v>163</v>
      </c>
      <c r="V189">
        <f>SUM(Table4[[#This Row],[Report]:[Websites]])</f>
        <v>5</v>
      </c>
      <c r="W189">
        <f>IF(Table4[[#This Row],[Insured Cost]]="",1,IF(Table4[[#This Row],[Reported cost]]="",2,""))</f>
        <v>1</v>
      </c>
      <c r="X189">
        <v>15</v>
      </c>
      <c r="Y189">
        <v>10000</v>
      </c>
      <c r="Z189">
        <v>70</v>
      </c>
      <c r="AA189">
        <v>20</v>
      </c>
      <c r="AD189">
        <v>7</v>
      </c>
      <c r="AF189" s="2">
        <v>190000000</v>
      </c>
      <c r="AG189" s="78"/>
      <c r="AS189" s="74"/>
      <c r="AT189" s="74"/>
      <c r="BD189">
        <v>15</v>
      </c>
      <c r="BE189">
        <v>23</v>
      </c>
      <c r="BO189">
        <v>50</v>
      </c>
      <c r="BY189" t="s">
        <v>56</v>
      </c>
      <c r="BZ189" t="str">
        <f>IFERROR(LEFT(Table4[[#This Row],[reference/s]],SEARCH(";",Table4[[#This Row],[reference/s]])-1),"")</f>
        <v>BOM - PDF x 2</v>
      </c>
      <c r="CA189" t="str">
        <f>IFERROR(MID(Table4[[#This Row],[reference/s]],SEARCH(";",Table4[[#This Row],[reference/s]])+2,SEARCH(";",Table4[[#This Row],[reference/s]],SEARCH(";",Table4[[#This Row],[reference/s]])+1)-SEARCH(";",Table4[[#This Row],[reference/s]])-2),"")</f>
        <v>PDF - newspaper</v>
      </c>
      <c r="CB189">
        <f>IFERROR(SEARCH(";",Table4[[#This Row],[reference/s]]),"")</f>
        <v>14</v>
      </c>
      <c r="CC189" s="1">
        <f>IFERROR(SEARCH(";",Table4[[#This Row],[reference/s]],Table4[[#This Row],[Column2]]+1),"")</f>
        <v>31</v>
      </c>
      <c r="CD189" s="1">
        <f>IFERROR(SEARCH(";",Table4[[#This Row],[reference/s]],Table4[[#This Row],[Column3]]+1),"")</f>
        <v>46</v>
      </c>
      <c r="CE189" s="1">
        <f>IFERROR(SEARCH(";",Table4[[#This Row],[reference/s]],Table4[[#This Row],[Column4]]+1),"")</f>
        <v>56</v>
      </c>
      <c r="CF189" s="1" t="str">
        <f>IFERROR(SEARCH(";",Table4[[#This Row],[reference/s]],Table4[[#This Row],[Column5]]+1),"")</f>
        <v/>
      </c>
      <c r="CG189" s="1" t="str">
        <f>IFERROR(SEARCH(";",Table4[[#This Row],[reference/s]],Table4[[#This Row],[Column6]]+1),"")</f>
        <v/>
      </c>
      <c r="CH189" s="1" t="str">
        <f>IFERROR(SEARCH(";",Table4[[#This Row],[reference/s]],Table4[[#This Row],[Column7]]+1),"")</f>
        <v/>
      </c>
      <c r="CI189" s="1" t="str">
        <f>IFERROR(SEARCH(";",Table4[[#This Row],[reference/s]],Table4[[#This Row],[Column8]]+1),"")</f>
        <v/>
      </c>
      <c r="CJ189" s="1" t="str">
        <f>IFERROR(SEARCH(";",Table4[[#This Row],[reference/s]],Table4[[#This Row],[Column9]]+1),"")</f>
        <v/>
      </c>
      <c r="CK189" s="1" t="str">
        <f>IFERROR(SEARCH(";",Table4[[#This Row],[reference/s]],Table4[[#This Row],[Column10]]+1),"")</f>
        <v/>
      </c>
      <c r="CL189" s="1" t="str">
        <f>IFERROR(SEARCH(";",Table4[[#This Row],[reference/s]],Table4[[#This Row],[Column11]]+1),"")</f>
        <v/>
      </c>
      <c r="CM189" s="1" t="str">
        <f>IFERROR(MID(Table4[[#This Row],[reference/s]],Table4[[#This Row],[Column3]]+2,Table4[[#This Row],[Column4]]-Table4[[#This Row],[Column3]]-2),"")</f>
        <v>harden-up PDF</v>
      </c>
      <c r="CN189" s="1" t="str">
        <f>IFERROR(MID(Table4[[#This Row],[reference/s]],Table4[[#This Row],[Column4]]+2,Table4[[#This Row],[Column5]]-Table4[[#This Row],[Column4]]-2),"")</f>
        <v>EM-Track</v>
      </c>
      <c r="CO189" s="1" t="str">
        <f>IFERROR(MID(Table4[[#This Row],[reference/s]],Table4[[#This Row],[Column5]]+2,Table4[[#This Row],[Column6]]-Table4[[#This Row],[Column5]]-2),"")</f>
        <v/>
      </c>
    </row>
    <row r="190" spans="1:93">
      <c r="B190" t="s">
        <v>1590</v>
      </c>
      <c r="C190" t="s">
        <v>810</v>
      </c>
      <c r="D190" s="6"/>
      <c r="F190" s="4">
        <v>35796</v>
      </c>
      <c r="G190" s="4">
        <v>35796</v>
      </c>
      <c r="H190" t="s">
        <v>657</v>
      </c>
      <c r="I190" s="74">
        <v>1998</v>
      </c>
      <c r="K190" t="s">
        <v>496</v>
      </c>
      <c r="L190" t="s">
        <v>51</v>
      </c>
      <c r="M190" t="s">
        <v>51</v>
      </c>
      <c r="O190" s="35" t="s">
        <v>609</v>
      </c>
      <c r="U190">
        <f>Table4[[#This Row],[Report]]*$P$322+Table4[[#This Row],[Journals]]*$Q$322+Table4[[#This Row],[Databases]]*$R$322+Table4[[#This Row],[Websites]]*$S$322+Table4[[#This Row],[Newspaper]]*$T$322</f>
        <v>0</v>
      </c>
      <c r="V190">
        <f>SUM(Table4[[#This Row],[Report]:[Websites]])</f>
        <v>0</v>
      </c>
      <c r="W190">
        <f>IF(Table4[[#This Row],[Insured Cost]]="",1,IF(Table4[[#This Row],[Reported cost]]="",2,""))</f>
        <v>1</v>
      </c>
      <c r="X190">
        <v>5000</v>
      </c>
      <c r="AA190">
        <v>40</v>
      </c>
      <c r="AD190">
        <v>4</v>
      </c>
      <c r="AF190" s="2"/>
      <c r="AG190" s="78"/>
      <c r="AS190" s="74"/>
      <c r="AT190" s="74"/>
      <c r="BZ190" t="str">
        <f>IFERROR(LEFT(Table4[[#This Row],[reference/s]],SEARCH(";",Table4[[#This Row],[reference/s]])-1),"")</f>
        <v/>
      </c>
      <c r="CA190" t="str">
        <f>IFERROR(MID(Table4[[#This Row],[reference/s]],SEARCH(";",Table4[[#This Row],[reference/s]])+2,SEARCH(";",Table4[[#This Row],[reference/s]],SEARCH(";",Table4[[#This Row],[reference/s]])+1)-SEARCH(";",Table4[[#This Row],[reference/s]])-2),"")</f>
        <v/>
      </c>
      <c r="CB190" t="str">
        <f>IFERROR(SEARCH(";",Table4[[#This Row],[reference/s]]),"")</f>
        <v/>
      </c>
      <c r="CC190" s="1" t="str">
        <f>IFERROR(SEARCH(";",Table4[[#This Row],[reference/s]],Table4[[#This Row],[Column2]]+1),"")</f>
        <v/>
      </c>
      <c r="CD190" s="1" t="str">
        <f>IFERROR(SEARCH(";",Table4[[#This Row],[reference/s]],Table4[[#This Row],[Column3]]+1),"")</f>
        <v/>
      </c>
      <c r="CE190" s="1" t="str">
        <f>IFERROR(SEARCH(";",Table4[[#This Row],[reference/s]],Table4[[#This Row],[Column4]]+1),"")</f>
        <v/>
      </c>
      <c r="CF190" s="1" t="str">
        <f>IFERROR(SEARCH(";",Table4[[#This Row],[reference/s]],Table4[[#This Row],[Column5]]+1),"")</f>
        <v/>
      </c>
      <c r="CG190" s="1" t="str">
        <f>IFERROR(SEARCH(";",Table4[[#This Row],[reference/s]],Table4[[#This Row],[Column6]]+1),"")</f>
        <v/>
      </c>
      <c r="CH190" s="1" t="str">
        <f>IFERROR(SEARCH(";",Table4[[#This Row],[reference/s]],Table4[[#This Row],[Column7]]+1),"")</f>
        <v/>
      </c>
      <c r="CI190" s="1" t="str">
        <f>IFERROR(SEARCH(";",Table4[[#This Row],[reference/s]],Table4[[#This Row],[Column8]]+1),"")</f>
        <v/>
      </c>
      <c r="CJ190" s="1" t="str">
        <f>IFERROR(SEARCH(";",Table4[[#This Row],[reference/s]],Table4[[#This Row],[Column9]]+1),"")</f>
        <v/>
      </c>
      <c r="CK190" s="1" t="str">
        <f>IFERROR(SEARCH(";",Table4[[#This Row],[reference/s]],Table4[[#This Row],[Column10]]+1),"")</f>
        <v/>
      </c>
      <c r="CL190" s="1" t="str">
        <f>IFERROR(SEARCH(";",Table4[[#This Row],[reference/s]],Table4[[#This Row],[Column11]]+1),"")</f>
        <v/>
      </c>
      <c r="CM190" s="1" t="str">
        <f>IFERROR(MID(Table4[[#This Row],[reference/s]],Table4[[#This Row],[Column3]]+2,Table4[[#This Row],[Column4]]-Table4[[#This Row],[Column3]]-2),"")</f>
        <v/>
      </c>
      <c r="CN190" s="1" t="str">
        <f>IFERROR(MID(Table4[[#This Row],[reference/s]],Table4[[#This Row],[Column4]]+2,Table4[[#This Row],[Column5]]-Table4[[#This Row],[Column4]]-2),"")</f>
        <v/>
      </c>
      <c r="CO190" s="1" t="str">
        <f>IFERROR(MID(Table4[[#This Row],[reference/s]],Table4[[#This Row],[Column5]]+2,Table4[[#This Row],[Column6]]-Table4[[#This Row],[Column5]]-2),"")</f>
        <v/>
      </c>
    </row>
    <row r="191" spans="1:93">
      <c r="B191" t="s">
        <v>1581</v>
      </c>
      <c r="C191" t="s">
        <v>642</v>
      </c>
      <c r="F191" s="4">
        <v>36113</v>
      </c>
      <c r="G191" s="4">
        <v>36113</v>
      </c>
      <c r="H191" t="s">
        <v>659</v>
      </c>
      <c r="I191" s="74">
        <v>1998</v>
      </c>
      <c r="K191" t="s">
        <v>548</v>
      </c>
      <c r="L191" t="s">
        <v>50</v>
      </c>
      <c r="M191" t="s">
        <v>50</v>
      </c>
      <c r="N191" t="s">
        <v>739</v>
      </c>
      <c r="O191" s="11" t="s">
        <v>773</v>
      </c>
      <c r="P191">
        <v>0</v>
      </c>
      <c r="Q191">
        <v>0</v>
      </c>
      <c r="R191">
        <v>1</v>
      </c>
      <c r="S191">
        <v>0</v>
      </c>
      <c r="T191">
        <v>0</v>
      </c>
      <c r="U191">
        <f>Table4[[#This Row],[Report]]*$P$322+Table4[[#This Row],[Journals]]*$Q$322+Table4[[#This Row],[Databases]]*$R$322+Table4[[#This Row],[Websites]]*$S$322+Table4[[#This Row],[Newspaper]]*$T$322</f>
        <v>20</v>
      </c>
      <c r="V191">
        <f>SUM(Table4[[#This Row],[Report]:[Websites]])</f>
        <v>1</v>
      </c>
      <c r="W191">
        <f>IF(Table4[[#This Row],[Insured Cost]]="",1,IF(Table4[[#This Row],[Reported cost]]="",2,""))</f>
        <v>2</v>
      </c>
      <c r="AE191" s="2">
        <v>7000000</v>
      </c>
      <c r="AF191" s="2"/>
      <c r="AG191" s="78"/>
      <c r="AS191" s="74"/>
      <c r="AT191" s="74"/>
      <c r="BZ191" t="str">
        <f>IFERROR(LEFT(Table4[[#This Row],[reference/s]],SEARCH(";",Table4[[#This Row],[reference/s]])-1),"")</f>
        <v>ICA</v>
      </c>
      <c r="CA191" t="str">
        <f>IFERROR(MID(Table4[[#This Row],[reference/s]],SEARCH(";",Table4[[#This Row],[reference/s]])+2,SEARCH(";",Table4[[#This Row],[reference/s]],SEARCH(";",Table4[[#This Row],[reference/s]])+1)-SEARCH(";",Table4[[#This Row],[reference/s]])-2),"")</f>
        <v/>
      </c>
      <c r="CB191">
        <f>IFERROR(SEARCH(";",Table4[[#This Row],[reference/s]]),"")</f>
        <v>4</v>
      </c>
      <c r="CC191" s="1" t="str">
        <f>IFERROR(SEARCH(";",Table4[[#This Row],[reference/s]],Table4[[#This Row],[Column2]]+1),"")</f>
        <v/>
      </c>
      <c r="CD191" s="1" t="str">
        <f>IFERROR(SEARCH(";",Table4[[#This Row],[reference/s]],Table4[[#This Row],[Column3]]+1),"")</f>
        <v/>
      </c>
      <c r="CE191" s="1" t="str">
        <f>IFERROR(SEARCH(";",Table4[[#This Row],[reference/s]],Table4[[#This Row],[Column4]]+1),"")</f>
        <v/>
      </c>
      <c r="CF191" s="1" t="str">
        <f>IFERROR(SEARCH(";",Table4[[#This Row],[reference/s]],Table4[[#This Row],[Column5]]+1),"")</f>
        <v/>
      </c>
      <c r="CG191" s="1" t="str">
        <f>IFERROR(SEARCH(";",Table4[[#This Row],[reference/s]],Table4[[#This Row],[Column6]]+1),"")</f>
        <v/>
      </c>
      <c r="CH191" s="1" t="str">
        <f>IFERROR(SEARCH(";",Table4[[#This Row],[reference/s]],Table4[[#This Row],[Column7]]+1),"")</f>
        <v/>
      </c>
      <c r="CI191" s="1" t="str">
        <f>IFERROR(SEARCH(";",Table4[[#This Row],[reference/s]],Table4[[#This Row],[Column8]]+1),"")</f>
        <v/>
      </c>
      <c r="CJ191" s="1" t="str">
        <f>IFERROR(SEARCH(";",Table4[[#This Row],[reference/s]],Table4[[#This Row],[Column9]]+1),"")</f>
        <v/>
      </c>
      <c r="CK191" s="1" t="str">
        <f>IFERROR(SEARCH(";",Table4[[#This Row],[reference/s]],Table4[[#This Row],[Column10]]+1),"")</f>
        <v/>
      </c>
      <c r="CL191" s="1" t="str">
        <f>IFERROR(SEARCH(";",Table4[[#This Row],[reference/s]],Table4[[#This Row],[Column11]]+1),"")</f>
        <v/>
      </c>
      <c r="CM191" s="1" t="str">
        <f>IFERROR(MID(Table4[[#This Row],[reference/s]],Table4[[#This Row],[Column3]]+2,Table4[[#This Row],[Column4]]-Table4[[#This Row],[Column3]]-2),"")</f>
        <v/>
      </c>
      <c r="CN191" s="1" t="str">
        <f>IFERROR(MID(Table4[[#This Row],[reference/s]],Table4[[#This Row],[Column4]]+2,Table4[[#This Row],[Column5]]-Table4[[#This Row],[Column4]]-2),"")</f>
        <v/>
      </c>
      <c r="CO191" s="1" t="str">
        <f>IFERROR(MID(Table4[[#This Row],[reference/s]],Table4[[#This Row],[Column5]]+2,Table4[[#This Row],[Column6]]-Table4[[#This Row],[Column5]]-2),"")</f>
        <v/>
      </c>
    </row>
    <row r="192" spans="1:93">
      <c r="B192" t="s">
        <v>1587</v>
      </c>
      <c r="C192" t="s">
        <v>642</v>
      </c>
      <c r="F192" s="15">
        <v>36013</v>
      </c>
      <c r="G192" s="4">
        <v>36015</v>
      </c>
      <c r="H192" t="s">
        <v>669</v>
      </c>
      <c r="I192" s="74">
        <v>1998</v>
      </c>
      <c r="K192" t="s">
        <v>771</v>
      </c>
      <c r="L192" t="s">
        <v>37</v>
      </c>
      <c r="M192" t="s">
        <v>37</v>
      </c>
      <c r="N192" t="s">
        <v>739</v>
      </c>
      <c r="O192" s="35" t="s">
        <v>1176</v>
      </c>
      <c r="P192">
        <v>0</v>
      </c>
      <c r="Q192">
        <v>0</v>
      </c>
      <c r="R192">
        <v>1</v>
      </c>
      <c r="S192">
        <v>0</v>
      </c>
      <c r="T192">
        <v>2</v>
      </c>
      <c r="U192">
        <f>Table4[[#This Row],[Report]]*$P$322+Table4[[#This Row],[Journals]]*$Q$322+Table4[[#This Row],[Databases]]*$R$322+Table4[[#This Row],[Websites]]*$S$322+Table4[[#This Row],[Newspaper]]*$T$322</f>
        <v>22</v>
      </c>
      <c r="V192">
        <f>SUM(Table4[[#This Row],[Report]:[Websites]])</f>
        <v>1</v>
      </c>
      <c r="W192">
        <f>IF(Table4[[#This Row],[Insured Cost]]="",1,IF(Table4[[#This Row],[Reported cost]]="",2,""))</f>
        <v>2</v>
      </c>
      <c r="X192">
        <v>500</v>
      </c>
      <c r="Y192">
        <v>20000</v>
      </c>
      <c r="AA192">
        <v>19</v>
      </c>
      <c r="AD192">
        <v>9</v>
      </c>
      <c r="AE192" s="2">
        <v>10000000</v>
      </c>
      <c r="AF192" s="2"/>
      <c r="AG192" s="78">
        <v>25000</v>
      </c>
      <c r="AS192" s="74"/>
      <c r="AT192" s="74"/>
      <c r="BT192">
        <v>1</v>
      </c>
      <c r="BW192">
        <v>1</v>
      </c>
      <c r="BZ192" t="str">
        <f>IFERROR(LEFT(Table4[[#This Row],[reference/s]],SEARCH(";",Table4[[#This Row],[reference/s]])-1),"")</f>
        <v>ICA</v>
      </c>
      <c r="CA192" t="str">
        <f>IFERROR(MID(Table4[[#This Row],[reference/s]],SEARCH(";",Table4[[#This Row],[reference/s]])+2,SEARCH(";",Table4[[#This Row],[reference/s]],SEARCH(";",Table4[[#This Row],[reference/s]])+1)-SEARCH(";",Table4[[#This Row],[reference/s]])-2),"")</f>
        <v/>
      </c>
      <c r="CB192">
        <f>IFERROR(SEARCH(";",Table4[[#This Row],[reference/s]]),"")</f>
        <v>4</v>
      </c>
      <c r="CC192" s="1" t="str">
        <f>IFERROR(SEARCH(";",Table4[[#This Row],[reference/s]],Table4[[#This Row],[Column2]]+1),"")</f>
        <v/>
      </c>
      <c r="CD192" s="1" t="str">
        <f>IFERROR(SEARCH(";",Table4[[#This Row],[reference/s]],Table4[[#This Row],[Column3]]+1),"")</f>
        <v/>
      </c>
      <c r="CE192" s="1" t="str">
        <f>IFERROR(SEARCH(";",Table4[[#This Row],[reference/s]],Table4[[#This Row],[Column4]]+1),"")</f>
        <v/>
      </c>
      <c r="CF192" s="1" t="str">
        <f>IFERROR(SEARCH(";",Table4[[#This Row],[reference/s]],Table4[[#This Row],[Column5]]+1),"")</f>
        <v/>
      </c>
      <c r="CG192" s="1" t="str">
        <f>IFERROR(SEARCH(";",Table4[[#This Row],[reference/s]],Table4[[#This Row],[Column6]]+1),"")</f>
        <v/>
      </c>
      <c r="CH192" s="1" t="str">
        <f>IFERROR(SEARCH(";",Table4[[#This Row],[reference/s]],Table4[[#This Row],[Column7]]+1),"")</f>
        <v/>
      </c>
      <c r="CI192" s="1" t="str">
        <f>IFERROR(SEARCH(";",Table4[[#This Row],[reference/s]],Table4[[#This Row],[Column8]]+1),"")</f>
        <v/>
      </c>
      <c r="CJ192" s="1" t="str">
        <f>IFERROR(SEARCH(";",Table4[[#This Row],[reference/s]],Table4[[#This Row],[Column9]]+1),"")</f>
        <v/>
      </c>
      <c r="CK192" s="1" t="str">
        <f>IFERROR(SEARCH(";",Table4[[#This Row],[reference/s]],Table4[[#This Row],[Column10]]+1),"")</f>
        <v/>
      </c>
      <c r="CL192" s="1" t="str">
        <f>IFERROR(SEARCH(";",Table4[[#This Row],[reference/s]],Table4[[#This Row],[Column11]]+1),"")</f>
        <v/>
      </c>
      <c r="CM192" s="1" t="str">
        <f>IFERROR(MID(Table4[[#This Row],[reference/s]],Table4[[#This Row],[Column3]]+2,Table4[[#This Row],[Column4]]-Table4[[#This Row],[Column3]]-2),"")</f>
        <v/>
      </c>
      <c r="CN192" s="1" t="str">
        <f>IFERROR(MID(Table4[[#This Row],[reference/s]],Table4[[#This Row],[Column4]]+2,Table4[[#This Row],[Column5]]-Table4[[#This Row],[Column4]]-2),"")</f>
        <v/>
      </c>
      <c r="CO192" s="1" t="str">
        <f>IFERROR(MID(Table4[[#This Row],[reference/s]],Table4[[#This Row],[Column5]]+2,Table4[[#This Row],[Column6]]-Table4[[#This Row],[Column5]]-2),"")</f>
        <v/>
      </c>
    </row>
    <row r="193" spans="1:93">
      <c r="A193">
        <v>173</v>
      </c>
      <c r="B193" t="s">
        <v>1593</v>
      </c>
      <c r="C193" t="s">
        <v>642</v>
      </c>
      <c r="D193" t="s">
        <v>828</v>
      </c>
      <c r="E193" t="s">
        <v>829</v>
      </c>
      <c r="F193" s="4">
        <v>35895</v>
      </c>
      <c r="G193" s="4">
        <v>35895</v>
      </c>
      <c r="H193" t="s">
        <v>662</v>
      </c>
      <c r="I193" s="74">
        <v>1998</v>
      </c>
      <c r="K193" t="s">
        <v>830</v>
      </c>
      <c r="L193" t="s">
        <v>50</v>
      </c>
      <c r="M193" t="s">
        <v>50</v>
      </c>
      <c r="O193" s="11" t="s">
        <v>952</v>
      </c>
      <c r="P193">
        <v>0</v>
      </c>
      <c r="Q193">
        <v>0</v>
      </c>
      <c r="R193">
        <v>1</v>
      </c>
      <c r="S193">
        <v>0</v>
      </c>
      <c r="T193">
        <v>3</v>
      </c>
      <c r="U193">
        <f>Table4[[#This Row],[Report]]*$P$322+Table4[[#This Row],[Journals]]*$Q$322+Table4[[#This Row],[Databases]]*$R$322+Table4[[#This Row],[Websites]]*$S$322+Table4[[#This Row],[Newspaper]]*$T$322</f>
        <v>23</v>
      </c>
      <c r="V193">
        <f>SUM(Table4[[#This Row],[Report]:[Websites]])</f>
        <v>1</v>
      </c>
      <c r="W193">
        <f>IF(Table4[[#This Row],[Insured Cost]]="",1,IF(Table4[[#This Row],[Reported cost]]="",2,""))</f>
        <v>1</v>
      </c>
      <c r="AD193">
        <v>3</v>
      </c>
      <c r="AE193"/>
      <c r="AF193" s="2"/>
      <c r="AG193" s="78"/>
      <c r="AS193" s="74"/>
      <c r="AT193" s="74"/>
      <c r="BY193" s="2"/>
      <c r="BZ193" t="str">
        <f>IFERROR(LEFT(Table4[[#This Row],[reference/s]],SEARCH(";",Table4[[#This Row],[reference/s]])-1),"")</f>
        <v>PDF- newspaper</v>
      </c>
      <c r="CA193" t="str">
        <f>IFERROR(MID(Table4[[#This Row],[reference/s]],SEARCH(";",Table4[[#This Row],[reference/s]])+2,SEARCH(";",Table4[[#This Row],[reference/s]],SEARCH(";",Table4[[#This Row],[reference/s]])+1)-SEARCH(";",Table4[[#This Row],[reference/s]])-2),"")</f>
        <v/>
      </c>
      <c r="CB193">
        <f>IFERROR(SEARCH(";",Table4[[#This Row],[reference/s]]),"")</f>
        <v>15</v>
      </c>
      <c r="CC193" s="1" t="str">
        <f>IFERROR(SEARCH(";",Table4[[#This Row],[reference/s]],Table4[[#This Row],[Column2]]+1),"")</f>
        <v/>
      </c>
      <c r="CD193" s="1" t="str">
        <f>IFERROR(SEARCH(";",Table4[[#This Row],[reference/s]],Table4[[#This Row],[Column3]]+1),"")</f>
        <v/>
      </c>
      <c r="CE193" s="1" t="str">
        <f>IFERROR(SEARCH(";",Table4[[#This Row],[reference/s]],Table4[[#This Row],[Column4]]+1),"")</f>
        <v/>
      </c>
      <c r="CF193" s="1" t="str">
        <f>IFERROR(SEARCH(";",Table4[[#This Row],[reference/s]],Table4[[#This Row],[Column5]]+1),"")</f>
        <v/>
      </c>
      <c r="CG193" s="1" t="str">
        <f>IFERROR(SEARCH(";",Table4[[#This Row],[reference/s]],Table4[[#This Row],[Column6]]+1),"")</f>
        <v/>
      </c>
      <c r="CH193" s="1" t="str">
        <f>IFERROR(SEARCH(";",Table4[[#This Row],[reference/s]],Table4[[#This Row],[Column7]]+1),"")</f>
        <v/>
      </c>
      <c r="CI193" s="1" t="str">
        <f>IFERROR(SEARCH(";",Table4[[#This Row],[reference/s]],Table4[[#This Row],[Column8]]+1),"")</f>
        <v/>
      </c>
      <c r="CJ193" s="1" t="str">
        <f>IFERROR(SEARCH(";",Table4[[#This Row],[reference/s]],Table4[[#This Row],[Column9]]+1),"")</f>
        <v/>
      </c>
      <c r="CK193" s="1" t="str">
        <f>IFERROR(SEARCH(";",Table4[[#This Row],[reference/s]],Table4[[#This Row],[Column10]]+1),"")</f>
        <v/>
      </c>
      <c r="CL193" s="1" t="str">
        <f>IFERROR(SEARCH(";",Table4[[#This Row],[reference/s]],Table4[[#This Row],[Column11]]+1),"")</f>
        <v/>
      </c>
      <c r="CM193" s="1" t="str">
        <f>IFERROR(MID(Table4[[#This Row],[reference/s]],Table4[[#This Row],[Column3]]+2,Table4[[#This Row],[Column4]]-Table4[[#This Row],[Column3]]-2),"")</f>
        <v/>
      </c>
      <c r="CN193" s="1" t="str">
        <f>IFERROR(MID(Table4[[#This Row],[reference/s]],Table4[[#This Row],[Column4]]+2,Table4[[#This Row],[Column5]]-Table4[[#This Row],[Column4]]-2),"")</f>
        <v/>
      </c>
      <c r="CO193" s="1" t="str">
        <f>IFERROR(MID(Table4[[#This Row],[reference/s]],Table4[[#This Row],[Column5]]+2,Table4[[#This Row],[Column6]]-Table4[[#This Row],[Column5]]-2),"")</f>
        <v/>
      </c>
    </row>
    <row r="194" spans="1:93">
      <c r="B194" t="s">
        <v>1582</v>
      </c>
      <c r="C194" t="s">
        <v>642</v>
      </c>
      <c r="D194" t="s">
        <v>769</v>
      </c>
      <c r="F194" s="4">
        <v>36155</v>
      </c>
      <c r="G194" s="4">
        <v>36155</v>
      </c>
      <c r="H194" t="s">
        <v>660</v>
      </c>
      <c r="I194" s="74">
        <v>1998</v>
      </c>
      <c r="K194" t="s">
        <v>767</v>
      </c>
      <c r="L194" t="s">
        <v>768</v>
      </c>
      <c r="M194" t="s">
        <v>30</v>
      </c>
      <c r="N194" t="s">
        <v>739</v>
      </c>
      <c r="O194" s="11" t="s">
        <v>770</v>
      </c>
      <c r="P194">
        <v>0</v>
      </c>
      <c r="Q194">
        <v>0</v>
      </c>
      <c r="R194">
        <v>1</v>
      </c>
      <c r="S194">
        <v>1</v>
      </c>
      <c r="T194">
        <v>0</v>
      </c>
      <c r="U194">
        <f>Table4[[#This Row],[Report]]*$P$322+Table4[[#This Row],[Journals]]*$Q$322+Table4[[#This Row],[Databases]]*$R$322+Table4[[#This Row],[Websites]]*$S$322+Table4[[#This Row],[Newspaper]]*$T$322</f>
        <v>30</v>
      </c>
      <c r="V194">
        <f>SUM(Table4[[#This Row],[Report]:[Websites]])</f>
        <v>2</v>
      </c>
      <c r="W194" t="str">
        <f>IF(Table4[[#This Row],[Insured Cost]]="",1,IF(Table4[[#This Row],[Reported cost]]="",2,""))</f>
        <v/>
      </c>
      <c r="AD194">
        <v>6</v>
      </c>
      <c r="AE194" s="2">
        <v>10000000</v>
      </c>
      <c r="AF194" s="2">
        <v>10000000</v>
      </c>
      <c r="AG194" s="78"/>
      <c r="AS194" s="74"/>
      <c r="AT194" s="74"/>
      <c r="BZ194" t="str">
        <f>IFERROR(LEFT(Table4[[#This Row],[reference/s]],SEARCH(";",Table4[[#This Row],[reference/s]])-1),"")</f>
        <v>wiki</v>
      </c>
      <c r="CA194" t="str">
        <f>IFERROR(MID(Table4[[#This Row],[reference/s]],SEARCH(";",Table4[[#This Row],[reference/s]])+2,SEARCH(";",Table4[[#This Row],[reference/s]],SEARCH(";",Table4[[#This Row],[reference/s]])+1)-SEARCH(";",Table4[[#This Row],[reference/s]])-2),"")</f>
        <v>ICA</v>
      </c>
      <c r="CB194">
        <f>IFERROR(SEARCH(";",Table4[[#This Row],[reference/s]]),"")</f>
        <v>5</v>
      </c>
      <c r="CC194" s="1">
        <f>IFERROR(SEARCH(";",Table4[[#This Row],[reference/s]],Table4[[#This Row],[Column2]]+1),"")</f>
        <v>10</v>
      </c>
      <c r="CD194" s="1" t="str">
        <f>IFERROR(SEARCH(";",Table4[[#This Row],[reference/s]],Table4[[#This Row],[Column3]]+1),"")</f>
        <v/>
      </c>
      <c r="CE194" s="1" t="str">
        <f>IFERROR(SEARCH(";",Table4[[#This Row],[reference/s]],Table4[[#This Row],[Column4]]+1),"")</f>
        <v/>
      </c>
      <c r="CF194" s="1" t="str">
        <f>IFERROR(SEARCH(";",Table4[[#This Row],[reference/s]],Table4[[#This Row],[Column5]]+1),"")</f>
        <v/>
      </c>
      <c r="CG194" s="1" t="str">
        <f>IFERROR(SEARCH(";",Table4[[#This Row],[reference/s]],Table4[[#This Row],[Column6]]+1),"")</f>
        <v/>
      </c>
      <c r="CH194" s="1" t="str">
        <f>IFERROR(SEARCH(";",Table4[[#This Row],[reference/s]],Table4[[#This Row],[Column7]]+1),"")</f>
        <v/>
      </c>
      <c r="CI194" s="1" t="str">
        <f>IFERROR(SEARCH(";",Table4[[#This Row],[reference/s]],Table4[[#This Row],[Column8]]+1),"")</f>
        <v/>
      </c>
      <c r="CJ194" s="1" t="str">
        <f>IFERROR(SEARCH(";",Table4[[#This Row],[reference/s]],Table4[[#This Row],[Column9]]+1),"")</f>
        <v/>
      </c>
      <c r="CK194" s="1" t="str">
        <f>IFERROR(SEARCH(";",Table4[[#This Row],[reference/s]],Table4[[#This Row],[Column10]]+1),"")</f>
        <v/>
      </c>
      <c r="CL194" s="1" t="str">
        <f>IFERROR(SEARCH(";",Table4[[#This Row],[reference/s]],Table4[[#This Row],[Column11]]+1),"")</f>
        <v/>
      </c>
      <c r="CM194" s="1" t="str">
        <f>IFERROR(MID(Table4[[#This Row],[reference/s]],Table4[[#This Row],[Column3]]+2,Table4[[#This Row],[Column4]]-Table4[[#This Row],[Column3]]-2),"")</f>
        <v/>
      </c>
      <c r="CN194" s="1" t="str">
        <f>IFERROR(MID(Table4[[#This Row],[reference/s]],Table4[[#This Row],[Column4]]+2,Table4[[#This Row],[Column5]]-Table4[[#This Row],[Column4]]-2),"")</f>
        <v/>
      </c>
      <c r="CO194" s="1" t="str">
        <f>IFERROR(MID(Table4[[#This Row],[reference/s]],Table4[[#This Row],[Column5]]+2,Table4[[#This Row],[Column6]]-Table4[[#This Row],[Column5]]-2),"")</f>
        <v/>
      </c>
    </row>
    <row r="195" spans="1:93">
      <c r="A195">
        <v>280</v>
      </c>
      <c r="B195" t="s">
        <v>1581</v>
      </c>
      <c r="C195" t="s">
        <v>642</v>
      </c>
      <c r="D195" t="s">
        <v>198</v>
      </c>
      <c r="E195" t="s">
        <v>199</v>
      </c>
      <c r="F195" s="4">
        <v>36145</v>
      </c>
      <c r="G195" s="4">
        <v>36145</v>
      </c>
      <c r="H195" t="s">
        <v>660</v>
      </c>
      <c r="I195" s="74">
        <v>1998</v>
      </c>
      <c r="K195" t="s">
        <v>530</v>
      </c>
      <c r="L195" t="s">
        <v>50</v>
      </c>
      <c r="M195" t="s">
        <v>50</v>
      </c>
      <c r="N195" t="s">
        <v>739</v>
      </c>
      <c r="O195" s="11" t="s">
        <v>955</v>
      </c>
      <c r="P195">
        <v>0</v>
      </c>
      <c r="Q195">
        <v>0</v>
      </c>
      <c r="R195">
        <v>2</v>
      </c>
      <c r="S195">
        <v>0</v>
      </c>
      <c r="T195">
        <v>0</v>
      </c>
      <c r="U195">
        <f>Table4[[#This Row],[Report]]*$P$322+Table4[[#This Row],[Journals]]*$Q$322+Table4[[#This Row],[Databases]]*$R$322+Table4[[#This Row],[Websites]]*$S$322+Table4[[#This Row],[Newspaper]]*$T$322</f>
        <v>40</v>
      </c>
      <c r="V195">
        <f>SUM(Table4[[#This Row],[Report]:[Websites]])</f>
        <v>2</v>
      </c>
      <c r="W195">
        <f>IF(Table4[[#This Row],[Insured Cost]]="",1,IF(Table4[[#This Row],[Reported cost]]="",2,""))</f>
        <v>2</v>
      </c>
      <c r="AE195" s="2">
        <v>76000000</v>
      </c>
      <c r="AF195" s="2"/>
      <c r="AG195" s="78"/>
      <c r="AS195" s="74"/>
      <c r="AT195" s="74"/>
      <c r="BD195">
        <v>2600</v>
      </c>
      <c r="BF195">
        <v>550</v>
      </c>
      <c r="BL195">
        <v>1500</v>
      </c>
      <c r="BY195" t="s">
        <v>200</v>
      </c>
      <c r="BZ195" t="str">
        <f>IFERROR(LEFT(Table4[[#This Row],[reference/s]],SEARCH(";",Table4[[#This Row],[reference/s]])-1),"")</f>
        <v>ICA</v>
      </c>
      <c r="CA195" t="str">
        <f>IFERROR(MID(Table4[[#This Row],[reference/s]],SEARCH(";",Table4[[#This Row],[reference/s]])+2,SEARCH(";",Table4[[#This Row],[reference/s]],SEARCH(";",Table4[[#This Row],[reference/s]])+1)-SEARCH(";",Table4[[#This Row],[reference/s]])-2),"")</f>
        <v>all media reports about the cricket!</v>
      </c>
      <c r="CB195">
        <f>IFERROR(SEARCH(";",Table4[[#This Row],[reference/s]]),"")</f>
        <v>4</v>
      </c>
      <c r="CC195" s="1">
        <f>IFERROR(SEARCH(";",Table4[[#This Row],[reference/s]],Table4[[#This Row],[Column2]]+1),"")</f>
        <v>42</v>
      </c>
      <c r="CD195" s="1" t="str">
        <f>IFERROR(SEARCH(";",Table4[[#This Row],[reference/s]],Table4[[#This Row],[Column3]]+1),"")</f>
        <v/>
      </c>
      <c r="CE195" s="1" t="str">
        <f>IFERROR(SEARCH(";",Table4[[#This Row],[reference/s]],Table4[[#This Row],[Column4]]+1),"")</f>
        <v/>
      </c>
      <c r="CF195" s="1" t="str">
        <f>IFERROR(SEARCH(";",Table4[[#This Row],[reference/s]],Table4[[#This Row],[Column5]]+1),"")</f>
        <v/>
      </c>
      <c r="CG195" s="1" t="str">
        <f>IFERROR(SEARCH(";",Table4[[#This Row],[reference/s]],Table4[[#This Row],[Column6]]+1),"")</f>
        <v/>
      </c>
      <c r="CH195" s="1" t="str">
        <f>IFERROR(SEARCH(";",Table4[[#This Row],[reference/s]],Table4[[#This Row],[Column7]]+1),"")</f>
        <v/>
      </c>
      <c r="CI195" s="1" t="str">
        <f>IFERROR(SEARCH(";",Table4[[#This Row],[reference/s]],Table4[[#This Row],[Column8]]+1),"")</f>
        <v/>
      </c>
      <c r="CJ195" s="1" t="str">
        <f>IFERROR(SEARCH(";",Table4[[#This Row],[reference/s]],Table4[[#This Row],[Column9]]+1),"")</f>
        <v/>
      </c>
      <c r="CK195" s="1" t="str">
        <f>IFERROR(SEARCH(";",Table4[[#This Row],[reference/s]],Table4[[#This Row],[Column10]]+1),"")</f>
        <v/>
      </c>
      <c r="CL195" s="1" t="str">
        <f>IFERROR(SEARCH(";",Table4[[#This Row],[reference/s]],Table4[[#This Row],[Column11]]+1),"")</f>
        <v/>
      </c>
      <c r="CM195" s="1" t="str">
        <f>IFERROR(MID(Table4[[#This Row],[reference/s]],Table4[[#This Row],[Column3]]+2,Table4[[#This Row],[Column4]]-Table4[[#This Row],[Column3]]-2),"")</f>
        <v/>
      </c>
      <c r="CN195" s="1" t="str">
        <f>IFERROR(MID(Table4[[#This Row],[reference/s]],Table4[[#This Row],[Column4]]+2,Table4[[#This Row],[Column5]]-Table4[[#This Row],[Column4]]-2),"")</f>
        <v/>
      </c>
      <c r="CO195" s="1" t="str">
        <f>IFERROR(MID(Table4[[#This Row],[reference/s]],Table4[[#This Row],[Column5]]+2,Table4[[#This Row],[Column6]]-Table4[[#This Row],[Column5]]-2),"")</f>
        <v/>
      </c>
    </row>
    <row r="196" spans="1:93">
      <c r="A196">
        <v>59</v>
      </c>
      <c r="B196" t="s">
        <v>1582</v>
      </c>
      <c r="C196" t="s">
        <v>642</v>
      </c>
      <c r="D196" t="s">
        <v>78</v>
      </c>
      <c r="E196" t="s">
        <v>79</v>
      </c>
      <c r="F196" s="4">
        <v>35800</v>
      </c>
      <c r="G196" s="4">
        <v>35800</v>
      </c>
      <c r="H196" t="s">
        <v>657</v>
      </c>
      <c r="I196" s="74">
        <v>1998</v>
      </c>
      <c r="K196" t="s">
        <v>524</v>
      </c>
      <c r="L196" t="s">
        <v>37</v>
      </c>
      <c r="M196" t="s">
        <v>37</v>
      </c>
      <c r="N196" t="s">
        <v>739</v>
      </c>
      <c r="O196" s="11" t="s">
        <v>954</v>
      </c>
      <c r="P196">
        <v>0</v>
      </c>
      <c r="Q196">
        <v>0</v>
      </c>
      <c r="R196">
        <v>2</v>
      </c>
      <c r="S196">
        <v>0</v>
      </c>
      <c r="T196">
        <v>1</v>
      </c>
      <c r="U196">
        <f>Table4[[#This Row],[Report]]*$P$322+Table4[[#This Row],[Journals]]*$Q$322+Table4[[#This Row],[Databases]]*$R$322+Table4[[#This Row],[Websites]]*$S$322+Table4[[#This Row],[Newspaper]]*$T$322</f>
        <v>41</v>
      </c>
      <c r="V196">
        <f>SUM(Table4[[#This Row],[Report]:[Websites]])</f>
        <v>2</v>
      </c>
      <c r="W196" t="str">
        <f>IF(Table4[[#This Row],[Insured Cost]]="",1,IF(Table4[[#This Row],[Reported cost]]="",2,""))</f>
        <v/>
      </c>
      <c r="AA196">
        <v>1</v>
      </c>
      <c r="AE196" s="2">
        <v>12000000</v>
      </c>
      <c r="AF196" s="2">
        <v>20000000</v>
      </c>
      <c r="AG196" s="78"/>
      <c r="AS196" s="74"/>
      <c r="AT196" s="74"/>
      <c r="BD196">
        <v>77</v>
      </c>
      <c r="BE196">
        <v>4</v>
      </c>
      <c r="BY196" t="s">
        <v>80</v>
      </c>
      <c r="BZ196" t="str">
        <f>IFERROR(LEFT(Table4[[#This Row],[reference/s]],SEARCH(";",Table4[[#This Row],[reference/s]])-1),"")</f>
        <v>ICA</v>
      </c>
      <c r="CA196" t="str">
        <f>IFERROR(MID(Table4[[#This Row],[reference/s]],SEARCH(";",Table4[[#This Row],[reference/s]])+2,SEARCH(";",Table4[[#This Row],[reference/s]],SEARCH(";",Table4[[#This Row],[reference/s]])+1)-SEARCH(";",Table4[[#This Row],[reference/s]])-2),"")</f>
        <v>PDF - newspaper</v>
      </c>
      <c r="CB196">
        <f>IFERROR(SEARCH(";",Table4[[#This Row],[reference/s]]),"")</f>
        <v>4</v>
      </c>
      <c r="CC196" s="1">
        <f>IFERROR(SEARCH(";",Table4[[#This Row],[reference/s]],Table4[[#This Row],[Column2]]+1),"")</f>
        <v>21</v>
      </c>
      <c r="CD196" s="1" t="str">
        <f>IFERROR(SEARCH(";",Table4[[#This Row],[reference/s]],Table4[[#This Row],[Column3]]+1),"")</f>
        <v/>
      </c>
      <c r="CE196" s="1" t="str">
        <f>IFERROR(SEARCH(";",Table4[[#This Row],[reference/s]],Table4[[#This Row],[Column4]]+1),"")</f>
        <v/>
      </c>
      <c r="CF196" s="1" t="str">
        <f>IFERROR(SEARCH(";",Table4[[#This Row],[reference/s]],Table4[[#This Row],[Column5]]+1),"")</f>
        <v/>
      </c>
      <c r="CG196" s="1" t="str">
        <f>IFERROR(SEARCH(";",Table4[[#This Row],[reference/s]],Table4[[#This Row],[Column6]]+1),"")</f>
        <v/>
      </c>
      <c r="CH196" s="1" t="str">
        <f>IFERROR(SEARCH(";",Table4[[#This Row],[reference/s]],Table4[[#This Row],[Column7]]+1),"")</f>
        <v/>
      </c>
      <c r="CI196" s="1" t="str">
        <f>IFERROR(SEARCH(";",Table4[[#This Row],[reference/s]],Table4[[#This Row],[Column8]]+1),"")</f>
        <v/>
      </c>
      <c r="CJ196" s="1" t="str">
        <f>IFERROR(SEARCH(";",Table4[[#This Row],[reference/s]],Table4[[#This Row],[Column9]]+1),"")</f>
        <v/>
      </c>
      <c r="CK196" s="1" t="str">
        <f>IFERROR(SEARCH(";",Table4[[#This Row],[reference/s]],Table4[[#This Row],[Column10]]+1),"")</f>
        <v/>
      </c>
      <c r="CL196" s="1" t="str">
        <f>IFERROR(SEARCH(";",Table4[[#This Row],[reference/s]],Table4[[#This Row],[Column11]]+1),"")</f>
        <v/>
      </c>
      <c r="CM196" s="1" t="str">
        <f>IFERROR(MID(Table4[[#This Row],[reference/s]],Table4[[#This Row],[Column3]]+2,Table4[[#This Row],[Column4]]-Table4[[#This Row],[Column3]]-2),"")</f>
        <v/>
      </c>
      <c r="CN196" s="1" t="str">
        <f>IFERROR(MID(Table4[[#This Row],[reference/s]],Table4[[#This Row],[Column4]]+2,Table4[[#This Row],[Column5]]-Table4[[#This Row],[Column4]]-2),"")</f>
        <v/>
      </c>
      <c r="CO196" s="1" t="str">
        <f>IFERROR(MID(Table4[[#This Row],[reference/s]],Table4[[#This Row],[Column5]]+2,Table4[[#This Row],[Column6]]-Table4[[#This Row],[Column5]]-2),"")</f>
        <v/>
      </c>
    </row>
    <row r="197" spans="1:93">
      <c r="A197">
        <v>313</v>
      </c>
      <c r="B197" t="s">
        <v>1587</v>
      </c>
      <c r="C197" t="s">
        <v>642</v>
      </c>
      <c r="D197" t="s">
        <v>214</v>
      </c>
      <c r="E197" t="s">
        <v>215</v>
      </c>
      <c r="F197" s="4">
        <v>35830</v>
      </c>
      <c r="G197" s="4">
        <v>35830</v>
      </c>
      <c r="H197" t="s">
        <v>661</v>
      </c>
      <c r="I197" s="74">
        <v>1998</v>
      </c>
      <c r="K197" t="s">
        <v>527</v>
      </c>
      <c r="L197" t="s">
        <v>37</v>
      </c>
      <c r="M197" t="s">
        <v>37</v>
      </c>
      <c r="N197" t="s">
        <v>739</v>
      </c>
      <c r="O197" s="11" t="s">
        <v>954</v>
      </c>
      <c r="P197">
        <v>0</v>
      </c>
      <c r="Q197">
        <v>0</v>
      </c>
      <c r="R197">
        <v>2</v>
      </c>
      <c r="S197">
        <v>0</v>
      </c>
      <c r="T197">
        <v>1</v>
      </c>
      <c r="U197">
        <f>Table4[[#This Row],[Report]]*$P$322+Table4[[#This Row],[Journals]]*$Q$322+Table4[[#This Row],[Databases]]*$R$322+Table4[[#This Row],[Websites]]*$S$322+Table4[[#This Row],[Newspaper]]*$T$322</f>
        <v>41</v>
      </c>
      <c r="V197">
        <f>SUM(Table4[[#This Row],[Report]:[Websites]])</f>
        <v>2</v>
      </c>
      <c r="W197">
        <f>IF(Table4[[#This Row],[Insured Cost]]="",1,IF(Table4[[#This Row],[Reported cost]]="",2,""))</f>
        <v>2</v>
      </c>
      <c r="AA197">
        <v>1</v>
      </c>
      <c r="AE197" s="2">
        <v>12000000</v>
      </c>
      <c r="AF197" s="2"/>
      <c r="AG197" s="78"/>
      <c r="AS197" s="74"/>
      <c r="AT197" s="74"/>
      <c r="BY197" t="s">
        <v>216</v>
      </c>
      <c r="BZ197" t="str">
        <f>IFERROR(LEFT(Table4[[#This Row],[reference/s]],SEARCH(";",Table4[[#This Row],[reference/s]])-1),"")</f>
        <v>ICA</v>
      </c>
      <c r="CA197" t="str">
        <f>IFERROR(MID(Table4[[#This Row],[reference/s]],SEARCH(";",Table4[[#This Row],[reference/s]])+2,SEARCH(";",Table4[[#This Row],[reference/s]],SEARCH(";",Table4[[#This Row],[reference/s]])+1)-SEARCH(";",Table4[[#This Row],[reference/s]])-2),"")</f>
        <v>PDF - newspaper</v>
      </c>
      <c r="CB197">
        <f>IFERROR(SEARCH(";",Table4[[#This Row],[reference/s]]),"")</f>
        <v>4</v>
      </c>
      <c r="CC197" s="1">
        <f>IFERROR(SEARCH(";",Table4[[#This Row],[reference/s]],Table4[[#This Row],[Column2]]+1),"")</f>
        <v>21</v>
      </c>
      <c r="CD197" s="1" t="str">
        <f>IFERROR(SEARCH(";",Table4[[#This Row],[reference/s]],Table4[[#This Row],[Column3]]+1),"")</f>
        <v/>
      </c>
      <c r="CE197" s="1" t="str">
        <f>IFERROR(SEARCH(";",Table4[[#This Row],[reference/s]],Table4[[#This Row],[Column4]]+1),"")</f>
        <v/>
      </c>
      <c r="CF197" s="1" t="str">
        <f>IFERROR(SEARCH(";",Table4[[#This Row],[reference/s]],Table4[[#This Row],[Column5]]+1),"")</f>
        <v/>
      </c>
      <c r="CG197" s="1" t="str">
        <f>IFERROR(SEARCH(";",Table4[[#This Row],[reference/s]],Table4[[#This Row],[Column6]]+1),"")</f>
        <v/>
      </c>
      <c r="CH197" s="1" t="str">
        <f>IFERROR(SEARCH(";",Table4[[#This Row],[reference/s]],Table4[[#This Row],[Column7]]+1),"")</f>
        <v/>
      </c>
      <c r="CI197" s="1" t="str">
        <f>IFERROR(SEARCH(";",Table4[[#This Row],[reference/s]],Table4[[#This Row],[Column8]]+1),"")</f>
        <v/>
      </c>
      <c r="CJ197" s="1" t="str">
        <f>IFERROR(SEARCH(";",Table4[[#This Row],[reference/s]],Table4[[#This Row],[Column9]]+1),"")</f>
        <v/>
      </c>
      <c r="CK197" s="1" t="str">
        <f>IFERROR(SEARCH(";",Table4[[#This Row],[reference/s]],Table4[[#This Row],[Column10]]+1),"")</f>
        <v/>
      </c>
      <c r="CL197" s="1" t="str">
        <f>IFERROR(SEARCH(";",Table4[[#This Row],[reference/s]],Table4[[#This Row],[Column11]]+1),"")</f>
        <v/>
      </c>
      <c r="CM197" s="1" t="str">
        <f>IFERROR(MID(Table4[[#This Row],[reference/s]],Table4[[#This Row],[Column3]]+2,Table4[[#This Row],[Column4]]-Table4[[#This Row],[Column3]]-2),"")</f>
        <v/>
      </c>
      <c r="CN197" s="1" t="str">
        <f>IFERROR(MID(Table4[[#This Row],[reference/s]],Table4[[#This Row],[Column4]]+2,Table4[[#This Row],[Column5]]-Table4[[#This Row],[Column4]]-2),"")</f>
        <v/>
      </c>
      <c r="CO197" s="1" t="str">
        <f>IFERROR(MID(Table4[[#This Row],[reference/s]],Table4[[#This Row],[Column5]]+2,Table4[[#This Row],[Column6]]-Table4[[#This Row],[Column5]]-2),"")</f>
        <v/>
      </c>
    </row>
    <row r="198" spans="1:93">
      <c r="A198">
        <v>428</v>
      </c>
      <c r="B198" t="s">
        <v>1587</v>
      </c>
      <c r="C198" t="s">
        <v>642</v>
      </c>
      <c r="D198" t="s">
        <v>298</v>
      </c>
      <c r="E198" t="s">
        <v>299</v>
      </c>
      <c r="F198" s="4">
        <v>35894</v>
      </c>
      <c r="G198" s="4">
        <v>35895</v>
      </c>
      <c r="H198" t="s">
        <v>662</v>
      </c>
      <c r="I198" s="74">
        <v>1998</v>
      </c>
      <c r="K198" t="s">
        <v>528</v>
      </c>
      <c r="L198" t="s">
        <v>37</v>
      </c>
      <c r="M198" t="s">
        <v>37</v>
      </c>
      <c r="N198" t="s">
        <v>739</v>
      </c>
      <c r="O198" s="11" t="s">
        <v>951</v>
      </c>
      <c r="P198">
        <v>0</v>
      </c>
      <c r="Q198">
        <v>0</v>
      </c>
      <c r="R198">
        <v>2</v>
      </c>
      <c r="S198">
        <v>0</v>
      </c>
      <c r="T198">
        <v>1</v>
      </c>
      <c r="U198">
        <f>Table4[[#This Row],[Report]]*$P$322+Table4[[#This Row],[Journals]]*$Q$322+Table4[[#This Row],[Databases]]*$R$322+Table4[[#This Row],[Websites]]*$S$322+Table4[[#This Row],[Newspaper]]*$T$322</f>
        <v>41</v>
      </c>
      <c r="V198">
        <f>SUM(Table4[[#This Row],[Report]:[Websites]])</f>
        <v>2</v>
      </c>
      <c r="W198">
        <f>IF(Table4[[#This Row],[Insured Cost]]="",1,IF(Table4[[#This Row],[Reported cost]]="",2,""))</f>
        <v>2</v>
      </c>
      <c r="AD198">
        <v>1</v>
      </c>
      <c r="AE198" s="2">
        <v>10000000</v>
      </c>
      <c r="AF198" s="2"/>
      <c r="AG198" s="78"/>
      <c r="AS198" s="74"/>
      <c r="AT198" s="74"/>
      <c r="BD198">
        <v>80</v>
      </c>
      <c r="BF198">
        <v>10</v>
      </c>
      <c r="BP198">
        <v>5</v>
      </c>
      <c r="BY198" t="s">
        <v>300</v>
      </c>
      <c r="BZ198" t="str">
        <f>IFERROR(LEFT(Table4[[#This Row],[reference/s]],SEARCH(";",Table4[[#This Row],[reference/s]])-1),"")</f>
        <v>ICA</v>
      </c>
      <c r="CA198" t="str">
        <f>IFERROR(MID(Table4[[#This Row],[reference/s]],SEARCH(";",Table4[[#This Row],[reference/s]])+2,SEARCH(";",Table4[[#This Row],[reference/s]],SEARCH(";",Table4[[#This Row],[reference/s]])+1)-SEARCH(";",Table4[[#This Row],[reference/s]])-2),"")</f>
        <v>PDF - newspaper (only reports death)</v>
      </c>
      <c r="CB198">
        <f>IFERROR(SEARCH(";",Table4[[#This Row],[reference/s]]),"")</f>
        <v>4</v>
      </c>
      <c r="CC198" s="1">
        <f>IFERROR(SEARCH(";",Table4[[#This Row],[reference/s]],Table4[[#This Row],[Column2]]+1),"")</f>
        <v>42</v>
      </c>
      <c r="CD198" s="1" t="str">
        <f>IFERROR(SEARCH(";",Table4[[#This Row],[reference/s]],Table4[[#This Row],[Column3]]+1),"")</f>
        <v/>
      </c>
      <c r="CE198" s="1" t="str">
        <f>IFERROR(SEARCH(";",Table4[[#This Row],[reference/s]],Table4[[#This Row],[Column4]]+1),"")</f>
        <v/>
      </c>
      <c r="CF198" s="1" t="str">
        <f>IFERROR(SEARCH(";",Table4[[#This Row],[reference/s]],Table4[[#This Row],[Column5]]+1),"")</f>
        <v/>
      </c>
      <c r="CG198" s="1" t="str">
        <f>IFERROR(SEARCH(";",Table4[[#This Row],[reference/s]],Table4[[#This Row],[Column6]]+1),"")</f>
        <v/>
      </c>
      <c r="CH198" s="1" t="str">
        <f>IFERROR(SEARCH(";",Table4[[#This Row],[reference/s]],Table4[[#This Row],[Column7]]+1),"")</f>
        <v/>
      </c>
      <c r="CI198" s="1" t="str">
        <f>IFERROR(SEARCH(";",Table4[[#This Row],[reference/s]],Table4[[#This Row],[Column8]]+1),"")</f>
        <v/>
      </c>
      <c r="CJ198" s="1" t="str">
        <f>IFERROR(SEARCH(";",Table4[[#This Row],[reference/s]],Table4[[#This Row],[Column9]]+1),"")</f>
        <v/>
      </c>
      <c r="CK198" s="1" t="str">
        <f>IFERROR(SEARCH(";",Table4[[#This Row],[reference/s]],Table4[[#This Row],[Column10]]+1),"")</f>
        <v/>
      </c>
      <c r="CL198" s="1" t="str">
        <f>IFERROR(SEARCH(";",Table4[[#This Row],[reference/s]],Table4[[#This Row],[Column11]]+1),"")</f>
        <v/>
      </c>
      <c r="CM198" s="1" t="str">
        <f>IFERROR(MID(Table4[[#This Row],[reference/s]],Table4[[#This Row],[Column3]]+2,Table4[[#This Row],[Column4]]-Table4[[#This Row],[Column3]]-2),"")</f>
        <v/>
      </c>
      <c r="CN198" s="1" t="str">
        <f>IFERROR(MID(Table4[[#This Row],[reference/s]],Table4[[#This Row],[Column4]]+2,Table4[[#This Row],[Column5]]-Table4[[#This Row],[Column4]]-2),"")</f>
        <v/>
      </c>
      <c r="CO198" s="1" t="str">
        <f>IFERROR(MID(Table4[[#This Row],[reference/s]],Table4[[#This Row],[Column5]]+2,Table4[[#This Row],[Column6]]-Table4[[#This Row],[Column5]]-2),"")</f>
        <v/>
      </c>
    </row>
    <row r="199" spans="1:93">
      <c r="A199">
        <v>446</v>
      </c>
      <c r="B199" t="s">
        <v>1582</v>
      </c>
      <c r="C199" t="s">
        <v>642</v>
      </c>
      <c r="D199" t="s">
        <v>648</v>
      </c>
      <c r="E199" t="s">
        <v>308</v>
      </c>
      <c r="F199" s="4">
        <v>36081</v>
      </c>
      <c r="G199" s="4">
        <v>36081</v>
      </c>
      <c r="H199" t="s">
        <v>663</v>
      </c>
      <c r="I199" s="74">
        <v>1998</v>
      </c>
      <c r="K199" t="s">
        <v>764</v>
      </c>
      <c r="L199" t="s">
        <v>50</v>
      </c>
      <c r="M199" t="s">
        <v>50</v>
      </c>
      <c r="N199" t="s">
        <v>739</v>
      </c>
      <c r="O199" s="11" t="s">
        <v>954</v>
      </c>
      <c r="P199">
        <v>0</v>
      </c>
      <c r="Q199">
        <v>0</v>
      </c>
      <c r="R199">
        <v>2</v>
      </c>
      <c r="S199">
        <v>0</v>
      </c>
      <c r="T199">
        <v>2</v>
      </c>
      <c r="U199">
        <f>Table4[[#This Row],[Report]]*$P$322+Table4[[#This Row],[Journals]]*$Q$322+Table4[[#This Row],[Databases]]*$R$322+Table4[[#This Row],[Websites]]*$S$322+Table4[[#This Row],[Newspaper]]*$T$322</f>
        <v>42</v>
      </c>
      <c r="V199">
        <f>SUM(Table4[[#This Row],[Report]:[Websites]])</f>
        <v>2</v>
      </c>
      <c r="W199" t="str">
        <f>IF(Table4[[#This Row],[Insured Cost]]="",1,IF(Table4[[#This Row],[Reported cost]]="",2,""))</f>
        <v/>
      </c>
      <c r="AE199" s="2">
        <v>23000000</v>
      </c>
      <c r="AF199" s="2">
        <v>35000000</v>
      </c>
      <c r="AG199" s="78"/>
      <c r="AS199" s="74"/>
      <c r="AT199" s="74"/>
      <c r="BD199">
        <v>12</v>
      </c>
      <c r="BY199" t="s">
        <v>309</v>
      </c>
      <c r="BZ199" t="str">
        <f>IFERROR(LEFT(Table4[[#This Row],[reference/s]],SEARCH(";",Table4[[#This Row],[reference/s]])-1),"")</f>
        <v>ICA</v>
      </c>
      <c r="CA199" t="str">
        <f>IFERROR(MID(Table4[[#This Row],[reference/s]],SEARCH(";",Table4[[#This Row],[reference/s]])+2,SEARCH(";",Table4[[#This Row],[reference/s]],SEARCH(";",Table4[[#This Row],[reference/s]])+1)-SEARCH(";",Table4[[#This Row],[reference/s]])-2),"")</f>
        <v>PDF - newspaper</v>
      </c>
      <c r="CB199">
        <f>IFERROR(SEARCH(";",Table4[[#This Row],[reference/s]]),"")</f>
        <v>4</v>
      </c>
      <c r="CC199" s="1">
        <f>IFERROR(SEARCH(";",Table4[[#This Row],[reference/s]],Table4[[#This Row],[Column2]]+1),"")</f>
        <v>21</v>
      </c>
      <c r="CD199" s="1" t="str">
        <f>IFERROR(SEARCH(";",Table4[[#This Row],[reference/s]],Table4[[#This Row],[Column3]]+1),"")</f>
        <v/>
      </c>
      <c r="CE199" s="1" t="str">
        <f>IFERROR(SEARCH(";",Table4[[#This Row],[reference/s]],Table4[[#This Row],[Column4]]+1),"")</f>
        <v/>
      </c>
      <c r="CF199" s="1" t="str">
        <f>IFERROR(SEARCH(";",Table4[[#This Row],[reference/s]],Table4[[#This Row],[Column5]]+1),"")</f>
        <v/>
      </c>
      <c r="CG199" s="1" t="str">
        <f>IFERROR(SEARCH(";",Table4[[#This Row],[reference/s]],Table4[[#This Row],[Column6]]+1),"")</f>
        <v/>
      </c>
      <c r="CH199" s="1" t="str">
        <f>IFERROR(SEARCH(";",Table4[[#This Row],[reference/s]],Table4[[#This Row],[Column7]]+1),"")</f>
        <v/>
      </c>
      <c r="CI199" s="1" t="str">
        <f>IFERROR(SEARCH(";",Table4[[#This Row],[reference/s]],Table4[[#This Row],[Column8]]+1),"")</f>
        <v/>
      </c>
      <c r="CJ199" s="1" t="str">
        <f>IFERROR(SEARCH(";",Table4[[#This Row],[reference/s]],Table4[[#This Row],[Column9]]+1),"")</f>
        <v/>
      </c>
      <c r="CK199" s="1" t="str">
        <f>IFERROR(SEARCH(";",Table4[[#This Row],[reference/s]],Table4[[#This Row],[Column10]]+1),"")</f>
        <v/>
      </c>
      <c r="CL199" s="1" t="str">
        <f>IFERROR(SEARCH(";",Table4[[#This Row],[reference/s]],Table4[[#This Row],[Column11]]+1),"")</f>
        <v/>
      </c>
      <c r="CM199" s="1" t="str">
        <f>IFERROR(MID(Table4[[#This Row],[reference/s]],Table4[[#This Row],[Column3]]+2,Table4[[#This Row],[Column4]]-Table4[[#This Row],[Column3]]-2),"")</f>
        <v/>
      </c>
      <c r="CN199" s="1" t="str">
        <f>IFERROR(MID(Table4[[#This Row],[reference/s]],Table4[[#This Row],[Column4]]+2,Table4[[#This Row],[Column5]]-Table4[[#This Row],[Column4]]-2),"")</f>
        <v/>
      </c>
      <c r="CO199" s="1" t="str">
        <f>IFERROR(MID(Table4[[#This Row],[reference/s]],Table4[[#This Row],[Column5]]+2,Table4[[#This Row],[Column6]]-Table4[[#This Row],[Column5]]-2),"")</f>
        <v/>
      </c>
    </row>
    <row r="200" spans="1:93" s="62" customFormat="1">
      <c r="A200" s="62">
        <v>210</v>
      </c>
      <c r="B200" s="62" t="s">
        <v>1585</v>
      </c>
      <c r="C200" s="62" t="s">
        <v>585</v>
      </c>
      <c r="D200" s="62" t="s">
        <v>817</v>
      </c>
      <c r="E200" s="62" t="s">
        <v>818</v>
      </c>
      <c r="F200" s="63">
        <v>36131</v>
      </c>
      <c r="G200" s="63">
        <v>36131</v>
      </c>
      <c r="H200" s="62" t="s">
        <v>657</v>
      </c>
      <c r="I200" s="77">
        <v>1998</v>
      </c>
      <c r="J200" s="66"/>
      <c r="K200" s="62" t="s">
        <v>819</v>
      </c>
      <c r="L200" s="62" t="s">
        <v>30</v>
      </c>
      <c r="M200" s="62" t="s">
        <v>30</v>
      </c>
      <c r="O200" s="68" t="s">
        <v>940</v>
      </c>
      <c r="P200" s="62">
        <v>0</v>
      </c>
      <c r="Q200" s="62">
        <v>1</v>
      </c>
      <c r="R200" s="62">
        <v>1</v>
      </c>
      <c r="S200" s="62">
        <v>1</v>
      </c>
      <c r="T200" s="62">
        <v>0</v>
      </c>
      <c r="U200" s="62">
        <f>Table4[[#This Row],[Report]]*$P$322+Table4[[#This Row],[Journals]]*$Q$322+Table4[[#This Row],[Databases]]*$R$322+Table4[[#This Row],[Websites]]*$S$322+Table4[[#This Row],[Newspaper]]*$T$322</f>
        <v>60</v>
      </c>
      <c r="V200" s="62">
        <f>SUM(Table4[[#This Row],[Report]:[Websites]])</f>
        <v>3</v>
      </c>
      <c r="W200" s="62">
        <f>IF(Table4[[#This Row],[Insured Cost]]="",1,IF(Table4[[#This Row],[Reported cost]]="",2,""))</f>
        <v>1</v>
      </c>
      <c r="X200" s="62" t="s">
        <v>739</v>
      </c>
      <c r="Z200" s="62">
        <v>20</v>
      </c>
      <c r="AA200" s="62">
        <v>50</v>
      </c>
      <c r="AD200" s="62">
        <v>5</v>
      </c>
      <c r="AF200" s="69"/>
      <c r="AG200" s="81"/>
      <c r="AS200" s="77"/>
      <c r="AT200" s="77"/>
      <c r="BZ200" s="62" t="str">
        <f>IFERROR(LEFT(Table4[[#This Row],[reference/s]],SEARCH(";",Table4[[#This Row],[reference/s]])-1),"")</f>
        <v>Johnstone (2002)</v>
      </c>
      <c r="CA200" s="62" t="str">
        <f>IFERROR(MID(Table4[[#This Row],[reference/s]],SEARCH(";",Table4[[#This Row],[reference/s]])+2,SEARCH(";",Table4[[#This Row],[reference/s]],SEARCH(";",Table4[[#This Row],[reference/s]])+1)-SEARCH(";",Table4[[#This Row],[reference/s]])-2),"")</f>
        <v>http://en.wikipedia.org/wiki/Linton_bushfire</v>
      </c>
      <c r="CB200" s="62">
        <f>IFERROR(SEARCH(";",Table4[[#This Row],[reference/s]]),"")</f>
        <v>17</v>
      </c>
      <c r="CC200" s="66">
        <f>IFERROR(SEARCH(";",Table4[[#This Row],[reference/s]],Table4[[#This Row],[Column2]]+1),"")</f>
        <v>63</v>
      </c>
      <c r="CD200" s="66" t="str">
        <f>IFERROR(SEARCH(";",Table4[[#This Row],[reference/s]],Table4[[#This Row],[Column3]]+1),"")</f>
        <v/>
      </c>
      <c r="CE200" s="66" t="str">
        <f>IFERROR(SEARCH(";",Table4[[#This Row],[reference/s]],Table4[[#This Row],[Column4]]+1),"")</f>
        <v/>
      </c>
      <c r="CF200" s="66" t="str">
        <f>IFERROR(SEARCH(";",Table4[[#This Row],[reference/s]],Table4[[#This Row],[Column5]]+1),"")</f>
        <v/>
      </c>
      <c r="CG200" s="66" t="str">
        <f>IFERROR(SEARCH(";",Table4[[#This Row],[reference/s]],Table4[[#This Row],[Column6]]+1),"")</f>
        <v/>
      </c>
      <c r="CH200" s="66" t="str">
        <f>IFERROR(SEARCH(";",Table4[[#This Row],[reference/s]],Table4[[#This Row],[Column7]]+1),"")</f>
        <v/>
      </c>
      <c r="CI200" s="66" t="str">
        <f>IFERROR(SEARCH(";",Table4[[#This Row],[reference/s]],Table4[[#This Row],[Column8]]+1),"")</f>
        <v/>
      </c>
      <c r="CJ200" s="66" t="str">
        <f>IFERROR(SEARCH(";",Table4[[#This Row],[reference/s]],Table4[[#This Row],[Column9]]+1),"")</f>
        <v/>
      </c>
      <c r="CK200" s="66" t="str">
        <f>IFERROR(SEARCH(";",Table4[[#This Row],[reference/s]],Table4[[#This Row],[Column10]]+1),"")</f>
        <v/>
      </c>
      <c r="CL200" s="66" t="str">
        <f>IFERROR(SEARCH(";",Table4[[#This Row],[reference/s]],Table4[[#This Row],[Column11]]+1),"")</f>
        <v/>
      </c>
      <c r="CM200" s="66" t="str">
        <f>IFERROR(MID(Table4[[#This Row],[reference/s]],Table4[[#This Row],[Column3]]+2,Table4[[#This Row],[Column4]]-Table4[[#This Row],[Column3]]-2),"")</f>
        <v/>
      </c>
      <c r="CN200" s="66" t="str">
        <f>IFERROR(MID(Table4[[#This Row],[reference/s]],Table4[[#This Row],[Column4]]+2,Table4[[#This Row],[Column5]]-Table4[[#This Row],[Column4]]-2),"")</f>
        <v/>
      </c>
      <c r="CO200" s="66" t="str">
        <f>IFERROR(MID(Table4[[#This Row],[reference/s]],Table4[[#This Row],[Column5]]+2,Table4[[#This Row],[Column6]]-Table4[[#This Row],[Column5]]-2),"")</f>
        <v/>
      </c>
    </row>
    <row r="201" spans="1:93">
      <c r="B201" t="s">
        <v>1582</v>
      </c>
      <c r="C201" t="s">
        <v>606</v>
      </c>
      <c r="E201" t="s">
        <v>950</v>
      </c>
      <c r="F201" s="15">
        <v>35998</v>
      </c>
      <c r="G201" s="15">
        <v>35999</v>
      </c>
      <c r="H201" t="s">
        <v>725</v>
      </c>
      <c r="I201" s="74">
        <v>1998</v>
      </c>
      <c r="K201" t="s">
        <v>783</v>
      </c>
      <c r="L201" t="s">
        <v>766</v>
      </c>
      <c r="M201" t="s">
        <v>50</v>
      </c>
      <c r="N201" t="s">
        <v>37</v>
      </c>
      <c r="O201" s="11" t="s">
        <v>1174</v>
      </c>
      <c r="P201">
        <v>0</v>
      </c>
      <c r="Q201">
        <v>1</v>
      </c>
      <c r="R201">
        <v>1</v>
      </c>
      <c r="S201">
        <v>1</v>
      </c>
      <c r="T201">
        <v>7</v>
      </c>
      <c r="U201">
        <f>Table4[[#This Row],[Report]]*$P$322+Table4[[#This Row],[Journals]]*$Q$322+Table4[[#This Row],[Databases]]*$R$322+Table4[[#This Row],[Websites]]*$S$322+Table4[[#This Row],[Newspaper]]*$T$322</f>
        <v>67</v>
      </c>
      <c r="V201">
        <f>SUM(Table4[[#This Row],[Report]:[Websites]])</f>
        <v>3</v>
      </c>
      <c r="W201" t="str">
        <f>IF(Table4[[#This Row],[Insured Cost]]="",1,IF(Table4[[#This Row],[Reported cost]]="",2,""))</f>
        <v/>
      </c>
      <c r="X201">
        <v>50</v>
      </c>
      <c r="Y201">
        <v>5000</v>
      </c>
      <c r="Z201">
        <v>200</v>
      </c>
      <c r="AA201">
        <v>5</v>
      </c>
      <c r="AD201">
        <v>2</v>
      </c>
      <c r="AE201" s="8">
        <v>100000000</v>
      </c>
      <c r="AF201" s="2">
        <v>265000000</v>
      </c>
      <c r="AG201" s="78"/>
      <c r="AS201" s="74"/>
      <c r="AT201" s="74"/>
      <c r="AZ201">
        <v>90</v>
      </c>
      <c r="BD201">
        <v>60</v>
      </c>
      <c r="BF201">
        <v>100</v>
      </c>
      <c r="BZ201" t="str">
        <f>IFERROR(LEFT(Table4[[#This Row],[reference/s]],SEARCH(";",Table4[[#This Row],[reference/s]])-1),"")</f>
        <v>EM-DAT</v>
      </c>
      <c r="CA201" t="str">
        <f>IFERROR(MID(Table4[[#This Row],[reference/s]],SEARCH(";",Table4[[#This Row],[reference/s]])+2,SEARCH(";",Table4[[#This Row],[reference/s]],SEARCH(";",Table4[[#This Row],[reference/s]])+1)-SEARCH(";",Table4[[#This Row],[reference/s]])-2),"")</f>
        <v>PDF - newspaper</v>
      </c>
      <c r="CB201">
        <f>IFERROR(SEARCH(";",Table4[[#This Row],[reference/s]]),"")</f>
        <v>7</v>
      </c>
      <c r="CC201" s="1">
        <f>IFERROR(SEARCH(";",Table4[[#This Row],[reference/s]],Table4[[#This Row],[Column2]]+1),"")</f>
        <v>24</v>
      </c>
      <c r="CD201" s="1">
        <f>IFERROR(SEARCH(";",Table4[[#This Row],[reference/s]],Table4[[#This Row],[Column3]]+1),"")</f>
        <v>36</v>
      </c>
      <c r="CE201" s="1" t="str">
        <f>IFERROR(SEARCH(";",Table4[[#This Row],[reference/s]],Table4[[#This Row],[Column4]]+1),"")</f>
        <v/>
      </c>
      <c r="CF201" s="1" t="str">
        <f>IFERROR(SEARCH(";",Table4[[#This Row],[reference/s]],Table4[[#This Row],[Column5]]+1),"")</f>
        <v/>
      </c>
      <c r="CG201" s="1" t="str">
        <f>IFERROR(SEARCH(";",Table4[[#This Row],[reference/s]],Table4[[#This Row],[Column6]]+1),"")</f>
        <v/>
      </c>
      <c r="CH201" s="1" t="str">
        <f>IFERROR(SEARCH(";",Table4[[#This Row],[reference/s]],Table4[[#This Row],[Column7]]+1),"")</f>
        <v/>
      </c>
      <c r="CI201" s="1" t="str">
        <f>IFERROR(SEARCH(";",Table4[[#This Row],[reference/s]],Table4[[#This Row],[Column8]]+1),"")</f>
        <v/>
      </c>
      <c r="CJ201" s="1" t="str">
        <f>IFERROR(SEARCH(";",Table4[[#This Row],[reference/s]],Table4[[#This Row],[Column9]]+1),"")</f>
        <v/>
      </c>
      <c r="CK201" s="1" t="str">
        <f>IFERROR(SEARCH(";",Table4[[#This Row],[reference/s]],Table4[[#This Row],[Column10]]+1),"")</f>
        <v/>
      </c>
      <c r="CL201" s="1" t="str">
        <f>IFERROR(SEARCH(";",Table4[[#This Row],[reference/s]],Table4[[#This Row],[Column11]]+1),"")</f>
        <v/>
      </c>
      <c r="CM201" s="1" t="str">
        <f>IFERROR(MID(Table4[[#This Row],[reference/s]],Table4[[#This Row],[Column3]]+2,Table4[[#This Row],[Column4]]-Table4[[#This Row],[Column3]]-2),"")</f>
        <v>Yeo (2002)</v>
      </c>
      <c r="CN201" s="1" t="str">
        <f>IFERROR(MID(Table4[[#This Row],[reference/s]],Table4[[#This Row],[Column4]]+2,Table4[[#This Row],[Column5]]-Table4[[#This Row],[Column4]]-2),"")</f>
        <v/>
      </c>
      <c r="CO201" s="1" t="str">
        <f>IFERROR(MID(Table4[[#This Row],[reference/s]],Table4[[#This Row],[Column5]]+2,Table4[[#This Row],[Column6]]-Table4[[#This Row],[Column5]]-2),"")</f>
        <v/>
      </c>
    </row>
    <row r="202" spans="1:93">
      <c r="A202">
        <v>476</v>
      </c>
      <c r="B202" t="s">
        <v>1582</v>
      </c>
      <c r="C202" t="s">
        <v>585</v>
      </c>
      <c r="D202" t="s">
        <v>329</v>
      </c>
      <c r="E202" t="s">
        <v>330</v>
      </c>
      <c r="F202" s="4">
        <v>35754</v>
      </c>
      <c r="G202" s="4">
        <v>35815</v>
      </c>
      <c r="H202" t="s">
        <v>657</v>
      </c>
      <c r="I202" s="74">
        <v>1998</v>
      </c>
      <c r="K202" t="s">
        <v>523</v>
      </c>
      <c r="L202" t="s">
        <v>37</v>
      </c>
      <c r="M202" t="s">
        <v>37</v>
      </c>
      <c r="N202" t="s">
        <v>739</v>
      </c>
      <c r="O202" s="11" t="s">
        <v>1171</v>
      </c>
      <c r="P202">
        <v>0</v>
      </c>
      <c r="Q202">
        <v>1</v>
      </c>
      <c r="R202">
        <v>2</v>
      </c>
      <c r="S202">
        <v>0</v>
      </c>
      <c r="T202">
        <v>1</v>
      </c>
      <c r="U202">
        <f>Table4[[#This Row],[Report]]*$P$322+Table4[[#This Row],[Journals]]*$Q$322+Table4[[#This Row],[Databases]]*$R$322+Table4[[#This Row],[Websites]]*$S$322+Table4[[#This Row],[Newspaper]]*$T$322</f>
        <v>71</v>
      </c>
      <c r="V202">
        <f>SUM(Table4[[#This Row],[Report]:[Websites]])</f>
        <v>3</v>
      </c>
      <c r="W202" t="str">
        <f>IF(Table4[[#This Row],[Insured Cost]]="",1,IF(Table4[[#This Row],[Reported cost]]="",2,""))</f>
        <v/>
      </c>
      <c r="X202">
        <v>500</v>
      </c>
      <c r="Y202">
        <v>50000</v>
      </c>
      <c r="Z202">
        <v>40</v>
      </c>
      <c r="AA202">
        <v>25</v>
      </c>
      <c r="AD202">
        <v>4</v>
      </c>
      <c r="AE202" s="8">
        <v>13000000</v>
      </c>
      <c r="AF202" s="2">
        <v>30000000</v>
      </c>
      <c r="AG202" s="78"/>
      <c r="AS202" s="74"/>
      <c r="AT202" s="74"/>
      <c r="BD202">
        <v>215</v>
      </c>
      <c r="BE202">
        <v>27</v>
      </c>
      <c r="BT202">
        <v>3</v>
      </c>
      <c r="BW202">
        <v>3</v>
      </c>
      <c r="BY202" t="s">
        <v>331</v>
      </c>
      <c r="BZ202" t="str">
        <f>IFERROR(LEFT(Table4[[#This Row],[reference/s]],SEARCH(";",Table4[[#This Row],[reference/s]])-1),"")</f>
        <v>EM-DAT</v>
      </c>
      <c r="CA202" t="str">
        <f>IFERROR(MID(Table4[[#This Row],[reference/s]],SEARCH(";",Table4[[#This Row],[reference/s]])+2,SEARCH(";",Table4[[#This Row],[reference/s]],SEARCH(";",Table4[[#This Row],[reference/s]])+1)-SEARCH(";",Table4[[#This Row],[reference/s]])-2),"")</f>
        <v>Ellis, Kanowski &amp; Whelan 2004</v>
      </c>
      <c r="CB202">
        <f>IFERROR(SEARCH(";",Table4[[#This Row],[reference/s]]),"")</f>
        <v>7</v>
      </c>
      <c r="CC202" s="1">
        <f>IFERROR(SEARCH(";",Table4[[#This Row],[reference/s]],Table4[[#This Row],[Column2]]+1),"")</f>
        <v>38</v>
      </c>
      <c r="CD202" s="1">
        <f>IFERROR(SEARCH(";",Table4[[#This Row],[reference/s]],Table4[[#This Row],[Column3]]+1),"")</f>
        <v>48</v>
      </c>
      <c r="CE202" s="1" t="str">
        <f>IFERROR(SEARCH(";",Table4[[#This Row],[reference/s]],Table4[[#This Row],[Column4]]+1),"")</f>
        <v/>
      </c>
      <c r="CF202" s="1" t="str">
        <f>IFERROR(SEARCH(";",Table4[[#This Row],[reference/s]],Table4[[#This Row],[Column5]]+1),"")</f>
        <v/>
      </c>
      <c r="CG202" s="1" t="str">
        <f>IFERROR(SEARCH(";",Table4[[#This Row],[reference/s]],Table4[[#This Row],[Column6]]+1),"")</f>
        <v/>
      </c>
      <c r="CH202" s="1" t="str">
        <f>IFERROR(SEARCH(";",Table4[[#This Row],[reference/s]],Table4[[#This Row],[Column7]]+1),"")</f>
        <v/>
      </c>
      <c r="CI202" s="1" t="str">
        <f>IFERROR(SEARCH(";",Table4[[#This Row],[reference/s]],Table4[[#This Row],[Column8]]+1),"")</f>
        <v/>
      </c>
      <c r="CJ202" s="1" t="str">
        <f>IFERROR(SEARCH(";",Table4[[#This Row],[reference/s]],Table4[[#This Row],[Column9]]+1),"")</f>
        <v/>
      </c>
      <c r="CK202" s="1" t="str">
        <f>IFERROR(SEARCH(";",Table4[[#This Row],[reference/s]],Table4[[#This Row],[Column10]]+1),"")</f>
        <v/>
      </c>
      <c r="CL202" s="1" t="str">
        <f>IFERROR(SEARCH(";",Table4[[#This Row],[reference/s]],Table4[[#This Row],[Column11]]+1),"")</f>
        <v/>
      </c>
      <c r="CM202" s="1" t="str">
        <f>IFERROR(MID(Table4[[#This Row],[reference/s]],Table4[[#This Row],[Column3]]+2,Table4[[#This Row],[Column4]]-Table4[[#This Row],[Column3]]-2),"")</f>
        <v>EM-Track</v>
      </c>
      <c r="CN202" s="1" t="str">
        <f>IFERROR(MID(Table4[[#This Row],[reference/s]],Table4[[#This Row],[Column4]]+2,Table4[[#This Row],[Column5]]-Table4[[#This Row],[Column4]]-2),"")</f>
        <v/>
      </c>
      <c r="CO202" s="1" t="str">
        <f>IFERROR(MID(Table4[[#This Row],[reference/s]],Table4[[#This Row],[Column5]]+2,Table4[[#This Row],[Column6]]-Table4[[#This Row],[Column5]]-2),"")</f>
        <v/>
      </c>
    </row>
    <row r="203" spans="1:93">
      <c r="A203">
        <v>32</v>
      </c>
      <c r="B203" t="s">
        <v>1587</v>
      </c>
      <c r="C203" t="s">
        <v>642</v>
      </c>
      <c r="D203" t="s">
        <v>57</v>
      </c>
      <c r="E203" t="s">
        <v>772</v>
      </c>
      <c r="F203" s="4">
        <v>35969</v>
      </c>
      <c r="G203" s="4">
        <v>35970</v>
      </c>
      <c r="H203" t="s">
        <v>666</v>
      </c>
      <c r="I203" s="74">
        <v>1998</v>
      </c>
      <c r="K203" t="s">
        <v>529</v>
      </c>
      <c r="L203" t="s">
        <v>37</v>
      </c>
      <c r="M203" t="s">
        <v>37</v>
      </c>
      <c r="N203" t="s">
        <v>739</v>
      </c>
      <c r="O203" s="11" t="s">
        <v>953</v>
      </c>
      <c r="P203">
        <v>1</v>
      </c>
      <c r="Q203">
        <v>0</v>
      </c>
      <c r="R203">
        <v>2</v>
      </c>
      <c r="S203">
        <v>1</v>
      </c>
      <c r="T203">
        <v>2</v>
      </c>
      <c r="U203">
        <f>Table4[[#This Row],[Report]]*$P$322+Table4[[#This Row],[Journals]]*$Q$322+Table4[[#This Row],[Databases]]*$R$322+Table4[[#This Row],[Websites]]*$S$322+Table4[[#This Row],[Newspaper]]*$T$322</f>
        <v>92</v>
      </c>
      <c r="V203">
        <f>SUM(Table4[[#This Row],[Report]:[Websites]])</f>
        <v>4</v>
      </c>
      <c r="W203">
        <f>IF(Table4[[#This Row],[Insured Cost]]="",1,IF(Table4[[#This Row],[Reported cost]]="",2,""))</f>
        <v>2</v>
      </c>
      <c r="AD203">
        <v>1</v>
      </c>
      <c r="AE203" s="2">
        <v>12000000</v>
      </c>
      <c r="AF203" s="2"/>
      <c r="AG203" s="78">
        <v>2500</v>
      </c>
      <c r="AS203" s="74"/>
      <c r="AT203" s="74"/>
      <c r="BY203" t="s">
        <v>58</v>
      </c>
      <c r="BZ203" s="2" t="str">
        <f>IFERROR(LEFT(Table4[[#This Row],[reference/s]],SEARCH(";",Table4[[#This Row],[reference/s]])-1),"")</f>
        <v>ICA</v>
      </c>
      <c r="CA203" t="str">
        <f>IFERROR(MID(Table4[[#This Row],[reference/s]],SEARCH(";",Table4[[#This Row],[reference/s]])+2,SEARCH(";",Table4[[#This Row],[reference/s]],SEARCH(";",Table4[[#This Row],[reference/s]])+1)-SEARCH(";",Table4[[#This Row],[reference/s]])-2),"")</f>
        <v>PDF - newspaper</v>
      </c>
      <c r="CB203">
        <f>IFERROR(SEARCH(";",Table4[[#This Row],[reference/s]]),"")</f>
        <v>4</v>
      </c>
      <c r="CC203" s="1">
        <f>IFERROR(SEARCH(";",Table4[[#This Row],[reference/s]],Table4[[#This Row],[Column2]]+1),"")</f>
        <v>21</v>
      </c>
      <c r="CD203" s="1">
        <f>IFERROR(SEARCH(";",Table4[[#This Row],[reference/s]],Table4[[#This Row],[Column3]]+1),"")</f>
        <v>99</v>
      </c>
      <c r="CE203" s="1">
        <f>IFERROR(SEARCH(";",Table4[[#This Row],[reference/s]],Table4[[#This Row],[Column4]]+1),"")</f>
        <v>117</v>
      </c>
      <c r="CF203" s="1" t="str">
        <f>IFERROR(SEARCH(";",Table4[[#This Row],[reference/s]],Table4[[#This Row],[Column5]]+1),"")</f>
        <v/>
      </c>
      <c r="CG203" s="1" t="str">
        <f>IFERROR(SEARCH(";",Table4[[#This Row],[reference/s]],Table4[[#This Row],[Column6]]+1),"")</f>
        <v/>
      </c>
      <c r="CH203" s="1" t="str">
        <f>IFERROR(SEARCH(";",Table4[[#This Row],[reference/s]],Table4[[#This Row],[Column7]]+1),"")</f>
        <v/>
      </c>
      <c r="CI203" s="1" t="str">
        <f>IFERROR(SEARCH(";",Table4[[#This Row],[reference/s]],Table4[[#This Row],[Column8]]+1),"")</f>
        <v/>
      </c>
      <c r="CJ203" s="1" t="str">
        <f>IFERROR(SEARCH(";",Table4[[#This Row],[reference/s]],Table4[[#This Row],[Column9]]+1),"")</f>
        <v/>
      </c>
      <c r="CK203" s="1" t="str">
        <f>IFERROR(SEARCH(";",Table4[[#This Row],[reference/s]],Table4[[#This Row],[Column10]]+1),"")</f>
        <v/>
      </c>
      <c r="CL203" s="1" t="str">
        <f>IFERROR(SEARCH(";",Table4[[#This Row],[reference/s]],Table4[[#This Row],[Column11]]+1),"")</f>
        <v/>
      </c>
      <c r="CM203" s="1" t="str">
        <f>IFERROR(MID(Table4[[#This Row],[reference/s]],Table4[[#This Row],[Column3]]+2,Table4[[#This Row],[Column4]]-Table4[[#This Row],[Column3]]-2),"")</f>
        <v>http://www.stormsafe.com.au/local-storm-information-and-events/hunter-region</v>
      </c>
      <c r="CN203" s="1" t="str">
        <f>IFERROR(MID(Table4[[#This Row],[reference/s]],Table4[[#This Row],[Column4]]+2,Table4[[#This Row],[Column5]]-Table4[[#This Row],[Column4]]-2),"")</f>
        <v>NSW storm pg B-5</v>
      </c>
      <c r="CO203" s="1" t="str">
        <f>IFERROR(MID(Table4[[#This Row],[reference/s]],Table4[[#This Row],[Column5]]+2,Table4[[#This Row],[Column6]]-Table4[[#This Row],[Column5]]-2),"")</f>
        <v/>
      </c>
    </row>
    <row r="204" spans="1:93">
      <c r="B204" t="s">
        <v>1582</v>
      </c>
      <c r="C204" t="s">
        <v>606</v>
      </c>
      <c r="E204" t="s">
        <v>941</v>
      </c>
      <c r="F204" s="4">
        <v>35969</v>
      </c>
      <c r="G204" s="4">
        <v>35970</v>
      </c>
      <c r="H204" t="s">
        <v>666</v>
      </c>
      <c r="I204" s="74">
        <v>1998</v>
      </c>
      <c r="K204" t="s">
        <v>765</v>
      </c>
      <c r="L204" t="s">
        <v>30</v>
      </c>
      <c r="M204" t="s">
        <v>30</v>
      </c>
      <c r="O204" s="11" t="s">
        <v>1173</v>
      </c>
      <c r="P204">
        <v>1</v>
      </c>
      <c r="Q204">
        <v>1</v>
      </c>
      <c r="R204">
        <v>2</v>
      </c>
      <c r="S204">
        <v>0</v>
      </c>
      <c r="T204">
        <v>18</v>
      </c>
      <c r="U204">
        <f>Table4[[#This Row],[Report]]*$P$322+Table4[[#This Row],[Journals]]*$Q$322+Table4[[#This Row],[Databases]]*$R$322+Table4[[#This Row],[Websites]]*$S$322+Table4[[#This Row],[Newspaper]]*$T$322</f>
        <v>128</v>
      </c>
      <c r="V204">
        <f>SUM(Table4[[#This Row],[Report]:[Websites]])</f>
        <v>4</v>
      </c>
      <c r="W204" t="str">
        <f>IF(Table4[[#This Row],[Insured Cost]]="",1,IF(Table4[[#This Row],[Reported cost]]="",2,""))</f>
        <v/>
      </c>
      <c r="X204">
        <v>700</v>
      </c>
      <c r="Y204">
        <v>10000</v>
      </c>
      <c r="AD204">
        <v>1</v>
      </c>
      <c r="AE204" s="2">
        <v>1300000</v>
      </c>
      <c r="AF204" s="2">
        <v>78000000</v>
      </c>
      <c r="AG204" s="78"/>
      <c r="AS204" s="74"/>
      <c r="AT204" s="74"/>
      <c r="AZ204">
        <v>45000</v>
      </c>
      <c r="BE204">
        <v>1000</v>
      </c>
      <c r="BF204">
        <v>300</v>
      </c>
      <c r="BH204">
        <v>207</v>
      </c>
      <c r="BI204">
        <v>12</v>
      </c>
      <c r="BZ204" t="str">
        <f>IFERROR(LEFT(Table4[[#This Row],[reference/s]],SEARCH(";",Table4[[#This Row],[reference/s]])-1),"")</f>
        <v>EM-DAT</v>
      </c>
      <c r="CA204" t="str">
        <f>IFERROR(MID(Table4[[#This Row],[reference/s]],SEARCH(";",Table4[[#This Row],[reference/s]])+2,SEARCH(";",Table4[[#This Row],[reference/s]],SEARCH(";",Table4[[#This Row],[reference/s]])+1)-SEARCH(";",Table4[[#This Row],[reference/s]])-2),"")</f>
        <v>PDF - newspaper</v>
      </c>
      <c r="CB204">
        <f>IFERROR(SEARCH(";",Table4[[#This Row],[reference/s]]),"")</f>
        <v>7</v>
      </c>
      <c r="CC204" s="1">
        <f>IFERROR(SEARCH(";",Table4[[#This Row],[reference/s]],Table4[[#This Row],[Column2]]+1),"")</f>
        <v>24</v>
      </c>
      <c r="CD204" s="1">
        <f>IFERROR(SEARCH(";",Table4[[#This Row],[reference/s]],Table4[[#This Row],[Column3]]+1),"")</f>
        <v>32</v>
      </c>
      <c r="CE204" s="1">
        <f>IFERROR(SEARCH(";",Table4[[#This Row],[reference/s]],Table4[[#This Row],[Column4]]+1),"")</f>
        <v>44</v>
      </c>
      <c r="CF204" s="1" t="str">
        <f>IFERROR(SEARCH(";",Table4[[#This Row],[reference/s]],Table4[[#This Row],[Column5]]+1),"")</f>
        <v/>
      </c>
      <c r="CG204" s="1" t="str">
        <f>IFERROR(SEARCH(";",Table4[[#This Row],[reference/s]],Table4[[#This Row],[Column6]]+1),"")</f>
        <v/>
      </c>
      <c r="CH204" s="1" t="str">
        <f>IFERROR(SEARCH(";",Table4[[#This Row],[reference/s]],Table4[[#This Row],[Column7]]+1),"")</f>
        <v/>
      </c>
      <c r="CI204" s="1" t="str">
        <f>IFERROR(SEARCH(";",Table4[[#This Row],[reference/s]],Table4[[#This Row],[Column8]]+1),"")</f>
        <v/>
      </c>
      <c r="CJ204" s="1" t="str">
        <f>IFERROR(SEARCH(";",Table4[[#This Row],[reference/s]],Table4[[#This Row],[Column9]]+1),"")</f>
        <v/>
      </c>
      <c r="CK204" s="1" t="str">
        <f>IFERROR(SEARCH(";",Table4[[#This Row],[reference/s]],Table4[[#This Row],[Column10]]+1),"")</f>
        <v/>
      </c>
      <c r="CL204" s="1" t="str">
        <f>IFERROR(SEARCH(";",Table4[[#This Row],[reference/s]],Table4[[#This Row],[Column11]]+1),"")</f>
        <v/>
      </c>
      <c r="CM204" s="1" t="str">
        <f>IFERROR(MID(Table4[[#This Row],[reference/s]],Table4[[#This Row],[Column3]]+2,Table4[[#This Row],[Column4]]-Table4[[#This Row],[Column3]]-2),"")</f>
        <v>Report</v>
      </c>
      <c r="CN204" s="1" t="str">
        <f>IFERROR(MID(Table4[[#This Row],[reference/s]],Table4[[#This Row],[Column4]]+2,Table4[[#This Row],[Column5]]-Table4[[#This Row],[Column4]]-2),"")</f>
        <v>Yeo (2002)</v>
      </c>
      <c r="CO204" s="1" t="str">
        <f>IFERROR(MID(Table4[[#This Row],[reference/s]],Table4[[#This Row],[Column5]]+2,Table4[[#This Row],[Column6]]-Table4[[#This Row],[Column5]]-2),"")</f>
        <v/>
      </c>
    </row>
    <row r="205" spans="1:93">
      <c r="A205">
        <v>511</v>
      </c>
      <c r="B205" t="s">
        <v>1582</v>
      </c>
      <c r="C205" t="s">
        <v>606</v>
      </c>
      <c r="D205" t="s">
        <v>388</v>
      </c>
      <c r="E205" t="s">
        <v>945</v>
      </c>
      <c r="F205" s="4">
        <v>35788</v>
      </c>
      <c r="G205" s="4">
        <v>35807</v>
      </c>
      <c r="H205" t="s">
        <v>657</v>
      </c>
      <c r="I205" s="74">
        <v>1998</v>
      </c>
      <c r="K205" t="s">
        <v>525</v>
      </c>
      <c r="L205" t="s">
        <v>50</v>
      </c>
      <c r="M205" t="s">
        <v>50</v>
      </c>
      <c r="N205" t="s">
        <v>739</v>
      </c>
      <c r="O205" s="11" t="s">
        <v>1261</v>
      </c>
      <c r="P205">
        <v>0</v>
      </c>
      <c r="Q205">
        <v>2</v>
      </c>
      <c r="R205">
        <v>3</v>
      </c>
      <c r="S205">
        <v>1</v>
      </c>
      <c r="T205">
        <v>0</v>
      </c>
      <c r="U205">
        <f>Table4[[#This Row],[Report]]*$P$322+Table4[[#This Row],[Journals]]*$Q$322+Table4[[#This Row],[Databases]]*$R$322+Table4[[#This Row],[Websites]]*$S$322+Table4[[#This Row],[Newspaper]]*$T$322</f>
        <v>130</v>
      </c>
      <c r="V205">
        <f>SUM(Table4[[#This Row],[Report]:[Websites]])</f>
        <v>6</v>
      </c>
      <c r="W205" t="str">
        <f>IF(Table4[[#This Row],[Insured Cost]]="",1,IF(Table4[[#This Row],[Reported cost]]="",2,""))</f>
        <v/>
      </c>
      <c r="Y205">
        <v>50000</v>
      </c>
      <c r="Z205">
        <v>300</v>
      </c>
      <c r="AA205">
        <v>40</v>
      </c>
      <c r="AD205">
        <v>2</v>
      </c>
      <c r="AE205" s="2">
        <v>71000000</v>
      </c>
      <c r="AF205" s="2">
        <v>210000000</v>
      </c>
      <c r="AG205" s="78"/>
      <c r="AS205" s="74"/>
      <c r="AT205" s="74"/>
      <c r="BD205">
        <v>7454</v>
      </c>
      <c r="BE205">
        <v>14</v>
      </c>
      <c r="BL205">
        <v>2000</v>
      </c>
      <c r="BO205">
        <v>7</v>
      </c>
      <c r="BT205">
        <v>2</v>
      </c>
      <c r="BW205">
        <v>2</v>
      </c>
      <c r="BY205" t="s">
        <v>389</v>
      </c>
      <c r="BZ205" t="str">
        <f>IFERROR(LEFT(Table4[[#This Row],[reference/s]],SEARCH(";",Table4[[#This Row],[reference/s]])-1),"")</f>
        <v>EM-DAT</v>
      </c>
      <c r="CA205" t="str">
        <f>IFERROR(MID(Table4[[#This Row],[reference/s]],SEARCH(";",Table4[[#This Row],[reference/s]])+2,SEARCH(";",Table4[[#This Row],[reference/s]],SEARCH(";",Table4[[#This Row],[reference/s]])+1)-SEARCH(";",Table4[[#This Row],[reference/s]])-2),"")</f>
        <v>wiki</v>
      </c>
      <c r="CB205">
        <f>IFERROR(SEARCH(";",Table4[[#This Row],[reference/s]]),"")</f>
        <v>7</v>
      </c>
      <c r="CC205" s="1">
        <f>IFERROR(SEARCH(";",Table4[[#This Row],[reference/s]],Table4[[#This Row],[Column2]]+1),"")</f>
        <v>13</v>
      </c>
      <c r="CD205" s="1">
        <f>IFERROR(SEARCH(";",Table4[[#This Row],[reference/s]],Table4[[#This Row],[Column3]]+1),"")</f>
        <v>24</v>
      </c>
      <c r="CE205" s="1">
        <f>IFERROR(SEARCH(";",Table4[[#This Row],[reference/s]],Table4[[#This Row],[Column4]]+1),"")</f>
        <v>36</v>
      </c>
      <c r="CF205" s="1">
        <f>IFERROR(SEARCH(";",Table4[[#This Row],[reference/s]],Table4[[#This Row],[Column5]]+1),"")</f>
        <v>57</v>
      </c>
      <c r="CG205" s="1">
        <f>IFERROR(SEARCH(";",Table4[[#This Row],[reference/s]],Table4[[#This Row],[Column6]]+1),"")</f>
        <v>67</v>
      </c>
      <c r="CH205" s="1" t="str">
        <f>IFERROR(SEARCH(";",Table4[[#This Row],[reference/s]],Table4[[#This Row],[Column7]]+1),"")</f>
        <v/>
      </c>
      <c r="CI205" s="1" t="str">
        <f>IFERROR(SEARCH(";",Table4[[#This Row],[reference/s]],Table4[[#This Row],[Column8]]+1),"")</f>
        <v/>
      </c>
      <c r="CJ205" s="1" t="str">
        <f>IFERROR(SEARCH(";",Table4[[#This Row],[reference/s]],Table4[[#This Row],[Column9]]+1),"")</f>
        <v/>
      </c>
      <c r="CK205" s="1" t="str">
        <f>IFERROR(SEARCH(";",Table4[[#This Row],[reference/s]],Table4[[#This Row],[Column10]]+1),"")</f>
        <v/>
      </c>
      <c r="CL205" s="1" t="str">
        <f>IFERROR(SEARCH(";",Table4[[#This Row],[reference/s]],Table4[[#This Row],[Column11]]+1),"")</f>
        <v/>
      </c>
      <c r="CM205" s="1" t="str">
        <f>IFERROR(MID(Table4[[#This Row],[reference/s]],Table4[[#This Row],[Column3]]+2,Table4[[#This Row],[Column4]]-Table4[[#This Row],[Column3]]-2),"")</f>
        <v>BOM - PDF</v>
      </c>
      <c r="CN205" s="1" t="str">
        <f>IFERROR(MID(Table4[[#This Row],[reference/s]],Table4[[#This Row],[Column4]]+2,Table4[[#This Row],[Column5]]-Table4[[#This Row],[Column4]]-2),"")</f>
        <v>Yeo (2002)</v>
      </c>
      <c r="CO205" s="1" t="str">
        <f>IFERROR(MID(Table4[[#This Row],[reference/s]],Table4[[#This Row],[Column5]]+2,Table4[[#This Row],[Column6]]-Table4[[#This Row],[Column5]]-2),"")</f>
        <v>King and JCU (1998)</v>
      </c>
    </row>
    <row r="206" spans="1:93">
      <c r="A206">
        <v>337</v>
      </c>
      <c r="B206" t="s">
        <v>1582</v>
      </c>
      <c r="C206" t="s">
        <v>606</v>
      </c>
      <c r="D206" t="s">
        <v>231</v>
      </c>
      <c r="E206" t="s">
        <v>232</v>
      </c>
      <c r="F206" s="4">
        <v>35820</v>
      </c>
      <c r="G206" s="4">
        <v>35828</v>
      </c>
      <c r="H206" t="s">
        <v>661</v>
      </c>
      <c r="I206" s="74">
        <v>1998</v>
      </c>
      <c r="K206" t="s">
        <v>526</v>
      </c>
      <c r="L206" t="s">
        <v>163</v>
      </c>
      <c r="M206" t="s">
        <v>163</v>
      </c>
      <c r="N206" t="s">
        <v>739</v>
      </c>
      <c r="O206" s="11" t="s">
        <v>1172</v>
      </c>
      <c r="P206">
        <v>0</v>
      </c>
      <c r="Q206">
        <v>2</v>
      </c>
      <c r="R206">
        <v>3</v>
      </c>
      <c r="S206">
        <v>1</v>
      </c>
      <c r="T206">
        <v>0</v>
      </c>
      <c r="U206">
        <f>Table4[[#This Row],[Report]]*$P$322+Table4[[#This Row],[Journals]]*$Q$322+Table4[[#This Row],[Databases]]*$R$322+Table4[[#This Row],[Websites]]*$S$322+Table4[[#This Row],[Newspaper]]*$T$322</f>
        <v>130</v>
      </c>
      <c r="V206">
        <f>SUM(Table4[[#This Row],[Report]:[Websites]])</f>
        <v>6</v>
      </c>
      <c r="W206" t="str">
        <f>IF(Table4[[#This Row],[Insured Cost]]="",1,IF(Table4[[#This Row],[Reported cost]]="",2,""))</f>
        <v/>
      </c>
      <c r="X206">
        <v>2000</v>
      </c>
      <c r="Y206">
        <v>640</v>
      </c>
      <c r="Z206">
        <v>3600</v>
      </c>
      <c r="AA206">
        <v>1100</v>
      </c>
      <c r="AD206">
        <v>3</v>
      </c>
      <c r="AE206" s="2">
        <v>70000000</v>
      </c>
      <c r="AF206" s="2">
        <v>200000000</v>
      </c>
      <c r="AG206" s="78"/>
      <c r="AS206" s="74"/>
      <c r="AT206" s="74"/>
      <c r="BD206">
        <v>1170</v>
      </c>
      <c r="BF206">
        <v>500</v>
      </c>
      <c r="BY206" t="s">
        <v>233</v>
      </c>
      <c r="BZ206" t="str">
        <f>IFERROR(LEFT(Table4[[#This Row],[reference/s]],SEARCH(";",Table4[[#This Row],[reference/s]])-1),"")</f>
        <v>EM-DAT</v>
      </c>
      <c r="CA206" t="str">
        <f>IFERROR(MID(Table4[[#This Row],[reference/s]],SEARCH(";",Table4[[#This Row],[reference/s]])+2,SEARCH(";",Table4[[#This Row],[reference/s]],SEARCH(";",Table4[[#This Row],[reference/s]])+1)-SEARCH(";",Table4[[#This Row],[reference/s]])-2),"")</f>
        <v>ICA</v>
      </c>
      <c r="CB206">
        <f>IFERROR(SEARCH(";",Table4[[#This Row],[reference/s]]),"")</f>
        <v>7</v>
      </c>
      <c r="CC206" s="1">
        <f>IFERROR(SEARCH(";",Table4[[#This Row],[reference/s]],Table4[[#This Row],[Column2]]+1),"")</f>
        <v>12</v>
      </c>
      <c r="CD206" s="1">
        <f>IFERROR(SEARCH(";",Table4[[#This Row],[reference/s]],Table4[[#This Row],[Column3]]+1),"")</f>
        <v>24</v>
      </c>
      <c r="CE206" s="1">
        <f>IFERROR(SEARCH(";",Table4[[#This Row],[reference/s]],Table4[[#This Row],[Column4]]+1),"")</f>
        <v>56</v>
      </c>
      <c r="CF206" s="1">
        <f>IFERROR(SEARCH(";",Table4[[#This Row],[reference/s]],Table4[[#This Row],[Column5]]+1),"")</f>
        <v>105</v>
      </c>
      <c r="CG206" s="1" t="str">
        <f>IFERROR(SEARCH(";",Table4[[#This Row],[reference/s]],Table4[[#This Row],[Column6]]+1),"")</f>
        <v/>
      </c>
      <c r="CH206" s="1" t="str">
        <f>IFERROR(SEARCH(";",Table4[[#This Row],[reference/s]],Table4[[#This Row],[Column7]]+1),"")</f>
        <v/>
      </c>
      <c r="CI206" s="1" t="str">
        <f>IFERROR(SEARCH(";",Table4[[#This Row],[reference/s]],Table4[[#This Row],[Column8]]+1),"")</f>
        <v/>
      </c>
      <c r="CJ206" s="1" t="str">
        <f>IFERROR(SEARCH(";",Table4[[#This Row],[reference/s]],Table4[[#This Row],[Column9]]+1),"")</f>
        <v/>
      </c>
      <c r="CK206" s="1" t="str">
        <f>IFERROR(SEARCH(";",Table4[[#This Row],[reference/s]],Table4[[#This Row],[Column10]]+1),"")</f>
        <v/>
      </c>
      <c r="CL206" s="1" t="str">
        <f>IFERROR(SEARCH(";",Table4[[#This Row],[reference/s]],Table4[[#This Row],[Column11]]+1),"")</f>
        <v/>
      </c>
      <c r="CM206" s="1" t="str">
        <f>IFERROR(MID(Table4[[#This Row],[reference/s]],Table4[[#This Row],[Column3]]+2,Table4[[#This Row],[Column4]]-Table4[[#This Row],[Column3]]-2),"")</f>
        <v>Yeo (2002)</v>
      </c>
      <c r="CN206" s="1" t="str">
        <f>IFERROR(MID(Table4[[#This Row],[reference/s]],Table4[[#This Row],[Column4]]+2,Table4[[#This Row],[Column5]]-Table4[[#This Row],[Column4]]-2),"")</f>
        <v>Skertchly and Skertchly (1999)</v>
      </c>
      <c r="CO206" s="1" t="str">
        <f>IFERROR(MID(Table4[[#This Row],[reference/s]],Table4[[#This Row],[Column5]]+2,Table4[[#This Row],[Column6]]-Table4[[#This Row],[Column5]]-2),"")</f>
        <v>http://www.bom.gov.au/cyclone/history/les.shtml</v>
      </c>
    </row>
    <row r="207" spans="1:93">
      <c r="A207">
        <v>201</v>
      </c>
      <c r="B207" t="s">
        <v>1579</v>
      </c>
      <c r="C207" t="s">
        <v>606</v>
      </c>
      <c r="D207" t="s">
        <v>155</v>
      </c>
      <c r="E207" t="s">
        <v>156</v>
      </c>
      <c r="F207" s="4">
        <v>36022</v>
      </c>
      <c r="G207" s="4">
        <v>36026</v>
      </c>
      <c r="H207" t="s">
        <v>669</v>
      </c>
      <c r="I207" s="74">
        <v>1998</v>
      </c>
      <c r="K207" t="s">
        <v>488</v>
      </c>
      <c r="L207" t="s">
        <v>37</v>
      </c>
      <c r="M207" t="s">
        <v>37</v>
      </c>
      <c r="N207" t="s">
        <v>739</v>
      </c>
      <c r="O207" s="35" t="s">
        <v>1330</v>
      </c>
      <c r="P207">
        <v>1</v>
      </c>
      <c r="Q207">
        <v>3</v>
      </c>
      <c r="R207">
        <v>3</v>
      </c>
      <c r="S207">
        <v>0</v>
      </c>
      <c r="T207">
        <v>12</v>
      </c>
      <c r="U207">
        <f>Table4[[#This Row],[Report]]*$P$322+Table4[[#This Row],[Journals]]*$Q$322+Table4[[#This Row],[Databases]]*$R$322+Table4[[#This Row],[Websites]]*$S$322+Table4[[#This Row],[Newspaper]]*$T$322</f>
        <v>202</v>
      </c>
      <c r="V207">
        <f>SUM(Table4[[#This Row],[Report]:[Websites]])</f>
        <v>7</v>
      </c>
      <c r="W207" t="str">
        <f>IF(Table4[[#This Row],[Insured Cost]]="",1,IF(Table4[[#This Row],[Reported cost]]="",2,""))</f>
        <v/>
      </c>
      <c r="X207">
        <v>1600</v>
      </c>
      <c r="Y207">
        <v>5000</v>
      </c>
      <c r="AA207">
        <v>2</v>
      </c>
      <c r="AD207">
        <v>1</v>
      </c>
      <c r="AE207" s="2">
        <v>100000000</v>
      </c>
      <c r="AF207" s="2">
        <v>125000000</v>
      </c>
      <c r="AG207" s="78"/>
      <c r="AS207" s="74"/>
      <c r="AT207" s="74"/>
      <c r="BD207">
        <v>1500</v>
      </c>
      <c r="BE207">
        <v>90</v>
      </c>
      <c r="BY207" t="s">
        <v>157</v>
      </c>
      <c r="BZ207" t="str">
        <f>IFERROR(LEFT(Table4[[#This Row],[reference/s]],SEARCH(";",Table4[[#This Row],[reference/s]])-1),"")</f>
        <v>EM-DAT</v>
      </c>
      <c r="CA207" t="str">
        <f>IFERROR(MID(Table4[[#This Row],[reference/s]],SEARCH(";",Table4[[#This Row],[reference/s]])+2,SEARCH(";",Table4[[#This Row],[reference/s]],SEARCH(";",Table4[[#This Row],[reference/s]])+1)-SEARCH(";",Table4[[#This Row],[reference/s]])-2),"")</f>
        <v>ICA</v>
      </c>
      <c r="CB207">
        <f>IFERROR(SEARCH(";",Table4[[#This Row],[reference/s]]),"")</f>
        <v>7</v>
      </c>
      <c r="CC207" s="1">
        <f>IFERROR(SEARCH(";",Table4[[#This Row],[reference/s]],Table4[[#This Row],[Column2]]+1),"")</f>
        <v>12</v>
      </c>
      <c r="CD207" s="1">
        <f>IFERROR(SEARCH(";",Table4[[#This Row],[reference/s]],Table4[[#This Row],[Column3]]+1),"")</f>
        <v>24</v>
      </c>
      <c r="CE207" s="1">
        <f>IFERROR(SEARCH(";",Table4[[#This Row],[reference/s]],Table4[[#This Row],[Column4]]+1),"")</f>
        <v>39</v>
      </c>
      <c r="CF207" s="1">
        <f>IFERROR(SEARCH(";",Table4[[#This Row],[reference/s]],Table4[[#This Row],[Column5]]+1),"")</f>
        <v>58</v>
      </c>
      <c r="CG207" s="1">
        <f>IFERROR(SEARCH(";",Table4[[#This Row],[reference/s]],Table4[[#This Row],[Column6]]+1),"")</f>
        <v>83</v>
      </c>
      <c r="CH207" s="1">
        <f>IFERROR(SEARCH(";",Table4[[#This Row],[reference/s]],Table4[[#This Row],[Column7]]+1),"")</f>
        <v>93</v>
      </c>
      <c r="CI207" s="1">
        <f>IFERROR(SEARCH(";",Table4[[#This Row],[reference/s]],Table4[[#This Row],[Column8]]+1),"")</f>
        <v>120</v>
      </c>
      <c r="CJ207" s="1" t="str">
        <f>IFERROR(SEARCH(";",Table4[[#This Row],[reference/s]],Table4[[#This Row],[Column9]]+1),"")</f>
        <v/>
      </c>
      <c r="CK207" s="1" t="str">
        <f>IFERROR(SEARCH(";",Table4[[#This Row],[reference/s]],Table4[[#This Row],[Column10]]+1),"")</f>
        <v/>
      </c>
      <c r="CL207" s="1" t="str">
        <f>IFERROR(SEARCH(";",Table4[[#This Row],[reference/s]],Table4[[#This Row],[Column11]]+1),"")</f>
        <v/>
      </c>
      <c r="CM207" s="1" t="str">
        <f>IFERROR(MID(Table4[[#This Row],[reference/s]],Table4[[#This Row],[Column3]]+2,Table4[[#This Row],[Column4]]-Table4[[#This Row],[Column3]]-2),"")</f>
        <v>Yeo (2002)</v>
      </c>
      <c r="CN207" s="1" t="str">
        <f>IFERROR(MID(Table4[[#This Row],[reference/s]],Table4[[#This Row],[Column4]]+2,Table4[[#This Row],[Column5]]-Table4[[#This Row],[Column4]]-2),"")</f>
        <v>PDF-newspaper</v>
      </c>
      <c r="CO207" s="1" t="str">
        <f>IFERROR(MID(Table4[[#This Row],[reference/s]],Table4[[#This Row],[Column5]]+2,Table4[[#This Row],[Column6]]-Table4[[#This Row],[Column5]]-2),"")</f>
        <v>NSW storms pg B-6</v>
      </c>
    </row>
    <row r="208" spans="1:93">
      <c r="B208" t="s">
        <v>1587</v>
      </c>
      <c r="C208" t="s">
        <v>642</v>
      </c>
      <c r="D208" t="s">
        <v>814</v>
      </c>
      <c r="E208" t="s">
        <v>815</v>
      </c>
      <c r="F208" s="15">
        <v>36379</v>
      </c>
      <c r="G208" s="15">
        <v>36383</v>
      </c>
      <c r="H208" t="s">
        <v>669</v>
      </c>
      <c r="I208" s="74">
        <v>1999</v>
      </c>
      <c r="J208" t="s">
        <v>1482</v>
      </c>
      <c r="K208" t="s">
        <v>816</v>
      </c>
      <c r="L208" t="s">
        <v>37</v>
      </c>
      <c r="M208" t="s">
        <v>37</v>
      </c>
      <c r="O208" s="59" t="s">
        <v>1526</v>
      </c>
      <c r="P208">
        <v>0</v>
      </c>
      <c r="Q208">
        <v>0</v>
      </c>
      <c r="R208">
        <v>1</v>
      </c>
      <c r="S208">
        <v>0</v>
      </c>
      <c r="T208">
        <v>15</v>
      </c>
      <c r="U208">
        <f>Table4[[#This Row],[Report]]*$P$322+Table4[[#This Row],[Journals]]*$Q$322+Table4[[#This Row],[Databases]]*$R$322+Table4[[#This Row],[Websites]]*$S$322+Table4[[#This Row],[Newspaper]]*$T$322</f>
        <v>35</v>
      </c>
      <c r="V208">
        <f>SUM(Table4[[#This Row],[Report]:[Websites]])</f>
        <v>1</v>
      </c>
      <c r="W208">
        <f>IF(Table4[[#This Row],[Insured Cost]]="",1,IF(Table4[[#This Row],[Reported cost]]="",2,""))</f>
        <v>2</v>
      </c>
      <c r="AD208">
        <v>4</v>
      </c>
      <c r="AE208" t="s">
        <v>1379</v>
      </c>
      <c r="AF208" s="8"/>
      <c r="AG208" s="78"/>
      <c r="AS208" s="74"/>
      <c r="AT208" s="74"/>
      <c r="BZ208" t="str">
        <f>IFERROR(LEFT(Table4[[#This Row],[reference/s]],SEARCH(";",Table4[[#This Row],[reference/s]])-1),"")</f>
        <v>PDF newspaper</v>
      </c>
      <c r="CA208" t="str">
        <f>IFERROR(MID(Table4[[#This Row],[reference/s]],SEARCH(";",Table4[[#This Row],[reference/s]])+2,SEARCH(";",Table4[[#This Row],[reference/s]],SEARCH(";",Table4[[#This Row],[reference/s]])+1)-SEARCH(";",Table4[[#This Row],[reference/s]])-2),"")</f>
        <v/>
      </c>
      <c r="CB208">
        <f>IFERROR(SEARCH(";",Table4[[#This Row],[reference/s]]),"")</f>
        <v>14</v>
      </c>
      <c r="CC208" s="1" t="str">
        <f>IFERROR(SEARCH(";",Table4[[#This Row],[reference/s]],Table4[[#This Row],[Column2]]+1),"")</f>
        <v/>
      </c>
      <c r="CD208" s="1" t="str">
        <f>IFERROR(SEARCH(";",Table4[[#This Row],[reference/s]],Table4[[#This Row],[Column3]]+1),"")</f>
        <v/>
      </c>
      <c r="CE208" s="1" t="str">
        <f>IFERROR(SEARCH(";",Table4[[#This Row],[reference/s]],Table4[[#This Row],[Column4]]+1),"")</f>
        <v/>
      </c>
      <c r="CF208" s="1" t="str">
        <f>IFERROR(SEARCH(";",Table4[[#This Row],[reference/s]],Table4[[#This Row],[Column5]]+1),"")</f>
        <v/>
      </c>
      <c r="CG208" s="1" t="str">
        <f>IFERROR(SEARCH(";",Table4[[#This Row],[reference/s]],Table4[[#This Row],[Column6]]+1),"")</f>
        <v/>
      </c>
      <c r="CH208" s="1" t="str">
        <f>IFERROR(SEARCH(";",Table4[[#This Row],[reference/s]],Table4[[#This Row],[Column7]]+1),"")</f>
        <v/>
      </c>
      <c r="CI208" s="1" t="str">
        <f>IFERROR(SEARCH(";",Table4[[#This Row],[reference/s]],Table4[[#This Row],[Column8]]+1),"")</f>
        <v/>
      </c>
      <c r="CJ208" s="1" t="str">
        <f>IFERROR(SEARCH(";",Table4[[#This Row],[reference/s]],Table4[[#This Row],[Column9]]+1),"")</f>
        <v/>
      </c>
      <c r="CK208" s="1" t="str">
        <f>IFERROR(SEARCH(";",Table4[[#This Row],[reference/s]],Table4[[#This Row],[Column10]]+1),"")</f>
        <v/>
      </c>
      <c r="CL208" s="1" t="str">
        <f>IFERROR(SEARCH(";",Table4[[#This Row],[reference/s]],Table4[[#This Row],[Column11]]+1),"")</f>
        <v/>
      </c>
      <c r="CM208" s="1" t="str">
        <f>IFERROR(MID(Table4[[#This Row],[reference/s]],Table4[[#This Row],[Column3]]+2,Table4[[#This Row],[Column4]]-Table4[[#This Row],[Column3]]-2),"")</f>
        <v/>
      </c>
      <c r="CN208" s="1" t="str">
        <f>IFERROR(MID(Table4[[#This Row],[reference/s]],Table4[[#This Row],[Column4]]+2,Table4[[#This Row],[Column5]]-Table4[[#This Row],[Column4]]-2),"")</f>
        <v/>
      </c>
      <c r="CO208" s="1" t="str">
        <f>IFERROR(MID(Table4[[#This Row],[reference/s]],Table4[[#This Row],[Column5]]+2,Table4[[#This Row],[Column6]]-Table4[[#This Row],[Column5]]-2),"")</f>
        <v/>
      </c>
    </row>
    <row r="209" spans="1:93">
      <c r="B209" t="s">
        <v>1593</v>
      </c>
      <c r="C209" t="s">
        <v>475</v>
      </c>
      <c r="D209" t="s">
        <v>627</v>
      </c>
      <c r="E209" t="s">
        <v>774</v>
      </c>
      <c r="F209" s="4">
        <v>36200</v>
      </c>
      <c r="G209" s="4">
        <v>36203</v>
      </c>
      <c r="H209" t="s">
        <v>661</v>
      </c>
      <c r="I209" s="74">
        <v>1999</v>
      </c>
      <c r="K209" t="s">
        <v>628</v>
      </c>
      <c r="L209" t="s">
        <v>50</v>
      </c>
      <c r="M209" t="s">
        <v>50</v>
      </c>
      <c r="N209" t="s">
        <v>739</v>
      </c>
      <c r="O209" s="11" t="s">
        <v>1177</v>
      </c>
      <c r="P209">
        <v>0</v>
      </c>
      <c r="Q209">
        <v>0</v>
      </c>
      <c r="R209">
        <v>1</v>
      </c>
      <c r="S209">
        <v>2</v>
      </c>
      <c r="T209">
        <v>4</v>
      </c>
      <c r="U209">
        <f>Table4[[#This Row],[Report]]*$P$322+Table4[[#This Row],[Journals]]*$Q$322+Table4[[#This Row],[Databases]]*$R$322+Table4[[#This Row],[Websites]]*$S$322+Table4[[#This Row],[Newspaper]]*$T$322</f>
        <v>44</v>
      </c>
      <c r="V209">
        <f>SUM(Table4[[#This Row],[Report]:[Websites]])</f>
        <v>3</v>
      </c>
      <c r="W209">
        <f>IF(Table4[[#This Row],[Insured Cost]]="",1,IF(Table4[[#This Row],[Reported cost]]="",2,""))</f>
        <v>1</v>
      </c>
      <c r="X209">
        <v>2000</v>
      </c>
      <c r="Y209">
        <v>2000</v>
      </c>
      <c r="AD209">
        <v>7</v>
      </c>
      <c r="AE209"/>
      <c r="AF209" s="2">
        <v>150000000</v>
      </c>
      <c r="AG209" s="78"/>
      <c r="AS209" s="74"/>
      <c r="AT209" s="74"/>
      <c r="BD209">
        <v>12</v>
      </c>
      <c r="BE209">
        <v>2</v>
      </c>
      <c r="BZ209" t="str">
        <f>IFERROR(LEFT(Table4[[#This Row],[reference/s]],SEARCH(";",Table4[[#This Row],[reference/s]])-1),"")</f>
        <v>EM-DAT</v>
      </c>
      <c r="CA209" t="str">
        <f>IFERROR(MID(Table4[[#This Row],[reference/s]],SEARCH(";",Table4[[#This Row],[reference/s]])+2,SEARCH(";",Table4[[#This Row],[reference/s]],SEARCH(";",Table4[[#This Row],[reference/s]])+1)-SEARCH(";",Table4[[#This Row],[reference/s]])-2),"")</f>
        <v>wiki</v>
      </c>
      <c r="CB209">
        <f>IFERROR(SEARCH(";",Table4[[#This Row],[reference/s]]),"")</f>
        <v>7</v>
      </c>
      <c r="CC209" s="1">
        <f>IFERROR(SEARCH(";",Table4[[#This Row],[reference/s]],Table4[[#This Row],[Column2]]+1),"")</f>
        <v>13</v>
      </c>
      <c r="CD209" s="1">
        <f>IFERROR(SEARCH(";",Table4[[#This Row],[reference/s]],Table4[[#This Row],[Column3]]+1),"")</f>
        <v>63</v>
      </c>
      <c r="CE209" s="1" t="str">
        <f>IFERROR(SEARCH(";",Table4[[#This Row],[reference/s]],Table4[[#This Row],[Column4]]+1),"")</f>
        <v/>
      </c>
      <c r="CF209" s="1" t="str">
        <f>IFERROR(SEARCH(";",Table4[[#This Row],[reference/s]],Table4[[#This Row],[Column5]]+1),"")</f>
        <v/>
      </c>
      <c r="CG209" s="1" t="str">
        <f>IFERROR(SEARCH(";",Table4[[#This Row],[reference/s]],Table4[[#This Row],[Column6]]+1),"")</f>
        <v/>
      </c>
      <c r="CH209" s="1" t="str">
        <f>IFERROR(SEARCH(";",Table4[[#This Row],[reference/s]],Table4[[#This Row],[Column7]]+1),"")</f>
        <v/>
      </c>
      <c r="CI209" s="1" t="str">
        <f>IFERROR(SEARCH(";",Table4[[#This Row],[reference/s]],Table4[[#This Row],[Column8]]+1),"")</f>
        <v/>
      </c>
      <c r="CJ209" s="1" t="str">
        <f>IFERROR(SEARCH(";",Table4[[#This Row],[reference/s]],Table4[[#This Row],[Column9]]+1),"")</f>
        <v/>
      </c>
      <c r="CK209" s="1" t="str">
        <f>IFERROR(SEARCH(";",Table4[[#This Row],[reference/s]],Table4[[#This Row],[Column10]]+1),"")</f>
        <v/>
      </c>
      <c r="CL209" s="1" t="str">
        <f>IFERROR(SEARCH(";",Table4[[#This Row],[reference/s]],Table4[[#This Row],[Column11]]+1),"")</f>
        <v/>
      </c>
      <c r="CM209" s="1" t="str">
        <f>IFERROR(MID(Table4[[#This Row],[reference/s]],Table4[[#This Row],[Column3]]+2,Table4[[#This Row],[Column4]]-Table4[[#This Row],[Column3]]-2),"")</f>
        <v>http://www.bom.gov.au/cyclone/history/rona.shtml</v>
      </c>
      <c r="CN209" s="1" t="str">
        <f>IFERROR(MID(Table4[[#This Row],[reference/s]],Table4[[#This Row],[Column4]]+2,Table4[[#This Row],[Column5]]-Table4[[#This Row],[Column4]]-2),"")</f>
        <v/>
      </c>
      <c r="CO209" s="1" t="str">
        <f>IFERROR(MID(Table4[[#This Row],[reference/s]],Table4[[#This Row],[Column5]]+2,Table4[[#This Row],[Column6]]-Table4[[#This Row],[Column5]]-2),"")</f>
        <v/>
      </c>
    </row>
    <row r="210" spans="1:93">
      <c r="A210">
        <v>319</v>
      </c>
      <c r="B210" t="s">
        <v>1582</v>
      </c>
      <c r="C210" t="s">
        <v>642</v>
      </c>
      <c r="D210" t="s">
        <v>219</v>
      </c>
      <c r="E210" t="s">
        <v>220</v>
      </c>
      <c r="F210" s="15">
        <v>36457</v>
      </c>
      <c r="G210" s="15">
        <v>36457</v>
      </c>
      <c r="H210" t="s">
        <v>663</v>
      </c>
      <c r="I210" s="74">
        <v>1999</v>
      </c>
      <c r="J210" t="s">
        <v>1485</v>
      </c>
      <c r="K210" t="s">
        <v>1483</v>
      </c>
      <c r="L210" t="s">
        <v>37</v>
      </c>
      <c r="M210" t="s">
        <v>37</v>
      </c>
      <c r="N210" t="s">
        <v>739</v>
      </c>
      <c r="O210" s="11" t="s">
        <v>1528</v>
      </c>
      <c r="P210">
        <v>0</v>
      </c>
      <c r="Q210">
        <v>0</v>
      </c>
      <c r="R210">
        <v>2</v>
      </c>
      <c r="S210">
        <v>1</v>
      </c>
      <c r="T210">
        <v>4</v>
      </c>
      <c r="U210">
        <f>Table4[[#This Row],[Report]]*$P$322+Table4[[#This Row],[Journals]]*$Q$322+Table4[[#This Row],[Databases]]*$R$322+Table4[[#This Row],[Websites]]*$S$322+Table4[[#This Row],[Newspaper]]*$T$322</f>
        <v>54</v>
      </c>
      <c r="V210">
        <f>SUM(Table4[[#This Row],[Report]:[Websites]])</f>
        <v>3</v>
      </c>
      <c r="W210" t="str">
        <f>IF(Table4[[#This Row],[Insured Cost]]="",1,IF(Table4[[#This Row],[Reported cost]]="",2,""))</f>
        <v/>
      </c>
      <c r="AE210" s="2">
        <v>45000000</v>
      </c>
      <c r="AF210" s="2">
        <v>35000000</v>
      </c>
      <c r="AG210" s="78"/>
      <c r="AK210" t="s">
        <v>1488</v>
      </c>
      <c r="AS210" s="74"/>
      <c r="AT210" s="74"/>
      <c r="BY210" t="s">
        <v>221</v>
      </c>
      <c r="BZ210" t="str">
        <f>IFERROR(LEFT(Table4[[#This Row],[reference/s]],SEARCH(";",Table4[[#This Row],[reference/s]])-1),"")</f>
        <v>ICA</v>
      </c>
      <c r="CA210" t="str">
        <f>IFERROR(MID(Table4[[#This Row],[reference/s]],SEARCH(";",Table4[[#This Row],[reference/s]])+2,SEARCH(";",Table4[[#This Row],[reference/s]],SEARCH(";",Table4[[#This Row],[reference/s]])+1)-SEARCH(";",Table4[[#This Row],[reference/s]])-2),"")</f>
        <v>EM-Track</v>
      </c>
      <c r="CB210">
        <f>IFERROR(SEARCH(";",Table4[[#This Row],[reference/s]]),"")</f>
        <v>4</v>
      </c>
      <c r="CC210" s="1">
        <f>IFERROR(SEARCH(";",Table4[[#This Row],[reference/s]],Table4[[#This Row],[Column2]]+1),"")</f>
        <v>14</v>
      </c>
      <c r="CD210" s="1">
        <f>IFERROR(SEARCH(";",Table4[[#This Row],[reference/s]],Table4[[#This Row],[Column3]]+1),"")</f>
        <v>20</v>
      </c>
      <c r="CE210" s="1" t="str">
        <f>IFERROR(SEARCH(";",Table4[[#This Row],[reference/s]],Table4[[#This Row],[Column4]]+1),"")</f>
        <v/>
      </c>
      <c r="CF210" s="1" t="str">
        <f>IFERROR(SEARCH(";",Table4[[#This Row],[reference/s]],Table4[[#This Row],[Column5]]+1),"")</f>
        <v/>
      </c>
      <c r="CG210" s="1" t="str">
        <f>IFERROR(SEARCH(";",Table4[[#This Row],[reference/s]],Table4[[#This Row],[Column6]]+1),"")</f>
        <v/>
      </c>
      <c r="CH210" s="1" t="str">
        <f>IFERROR(SEARCH(";",Table4[[#This Row],[reference/s]],Table4[[#This Row],[Column7]]+1),"")</f>
        <v/>
      </c>
      <c r="CI210" s="1" t="str">
        <f>IFERROR(SEARCH(";",Table4[[#This Row],[reference/s]],Table4[[#This Row],[Column8]]+1),"")</f>
        <v/>
      </c>
      <c r="CJ210" s="1" t="str">
        <f>IFERROR(SEARCH(";",Table4[[#This Row],[reference/s]],Table4[[#This Row],[Column9]]+1),"")</f>
        <v/>
      </c>
      <c r="CK210" s="1" t="str">
        <f>IFERROR(SEARCH(";",Table4[[#This Row],[reference/s]],Table4[[#This Row],[Column10]]+1),"")</f>
        <v/>
      </c>
      <c r="CL210" s="1" t="str">
        <f>IFERROR(SEARCH(";",Table4[[#This Row],[reference/s]],Table4[[#This Row],[Column11]]+1),"")</f>
        <v/>
      </c>
      <c r="CM210" s="1" t="str">
        <f>IFERROR(MID(Table4[[#This Row],[reference/s]],Table4[[#This Row],[Column3]]+2,Table4[[#This Row],[Column4]]-Table4[[#This Row],[Column3]]-2),"")</f>
        <v>wiki</v>
      </c>
      <c r="CN210" s="1" t="str">
        <f>IFERROR(MID(Table4[[#This Row],[reference/s]],Table4[[#This Row],[Column4]]+2,Table4[[#This Row],[Column5]]-Table4[[#This Row],[Column4]]-2),"")</f>
        <v/>
      </c>
      <c r="CO210" s="1" t="str">
        <f>IFERROR(MID(Table4[[#This Row],[reference/s]],Table4[[#This Row],[Column5]]+2,Table4[[#This Row],[Column6]]-Table4[[#This Row],[Column5]]-2),"")</f>
        <v/>
      </c>
    </row>
    <row r="211" spans="1:93">
      <c r="A211">
        <v>117</v>
      </c>
      <c r="B211" t="s">
        <v>1589</v>
      </c>
      <c r="C211" t="s">
        <v>606</v>
      </c>
      <c r="D211" t="s">
        <v>102</v>
      </c>
      <c r="E211" t="s">
        <v>103</v>
      </c>
      <c r="F211" s="4">
        <v>36520</v>
      </c>
      <c r="G211" s="4">
        <v>36522</v>
      </c>
      <c r="H211" t="s">
        <v>660</v>
      </c>
      <c r="I211" s="74">
        <v>1999</v>
      </c>
      <c r="J211" t="s">
        <v>515</v>
      </c>
      <c r="K211" t="s">
        <v>532</v>
      </c>
      <c r="L211" t="s">
        <v>30</v>
      </c>
      <c r="M211" t="s">
        <v>30</v>
      </c>
      <c r="N211" t="s">
        <v>739</v>
      </c>
      <c r="O211" s="11" t="s">
        <v>1525</v>
      </c>
      <c r="P211" s="11">
        <v>0</v>
      </c>
      <c r="Q211" s="11">
        <v>0</v>
      </c>
      <c r="R211" s="11">
        <v>2</v>
      </c>
      <c r="S211" s="11">
        <v>1</v>
      </c>
      <c r="T211" s="11">
        <v>10</v>
      </c>
      <c r="U211" s="11">
        <f>Table4[[#This Row],[Report]]*$P$322+Table4[[#This Row],[Journals]]*$Q$322+Table4[[#This Row],[Databases]]*$R$322+Table4[[#This Row],[Websites]]*$S$322+Table4[[#This Row],[Newspaper]]*$T$322</f>
        <v>60</v>
      </c>
      <c r="V211" s="11">
        <f>SUM(Table4[[#This Row],[Report]:[Websites]])</f>
        <v>3</v>
      </c>
      <c r="W211">
        <f>IF(Table4[[#This Row],[Insured Cost]]="",1,IF(Table4[[#This Row],[Reported cost]]="",2,""))</f>
        <v>2</v>
      </c>
      <c r="Z211">
        <v>100</v>
      </c>
      <c r="AE211" s="2">
        <v>10000000</v>
      </c>
      <c r="AF211" s="2"/>
      <c r="AG211" s="78"/>
      <c r="AS211" s="74">
        <v>300</v>
      </c>
      <c r="AT211" s="74"/>
      <c r="BY211" t="s">
        <v>104</v>
      </c>
      <c r="BZ211" t="str">
        <f>IFERROR(LEFT(Table4[[#This Row],[reference/s]],SEARCH(";",Table4[[#This Row],[reference/s]])-1),"")</f>
        <v>ICA</v>
      </c>
      <c r="CA211" t="str">
        <f>IFERROR(MID(Table4[[#This Row],[reference/s]],SEARCH(";",Table4[[#This Row],[reference/s]])+2,SEARCH(";",Table4[[#This Row],[reference/s]],SEARCH(";",Table4[[#This Row],[reference/s]])+1)-SEARCH(";",Table4[[#This Row],[reference/s]])-2),"")</f>
        <v>PDF - newspaper</v>
      </c>
      <c r="CB211">
        <f>IFERROR(SEARCH(";",Table4[[#This Row],[reference/s]]),"")</f>
        <v>4</v>
      </c>
      <c r="CC211" s="1">
        <f>IFERROR(SEARCH(";",Table4[[#This Row],[reference/s]],Table4[[#This Row],[Column2]]+1),"")</f>
        <v>21</v>
      </c>
      <c r="CD211" s="1">
        <f>IFERROR(SEARCH(";",Table4[[#This Row],[reference/s]],Table4[[#This Row],[Column3]]+1),"")</f>
        <v>31</v>
      </c>
      <c r="CE211" s="1" t="str">
        <f>IFERROR(SEARCH(";",Table4[[#This Row],[reference/s]],Table4[[#This Row],[Column4]]+1),"")</f>
        <v/>
      </c>
      <c r="CF211" s="1" t="str">
        <f>IFERROR(SEARCH(";",Table4[[#This Row],[reference/s]],Table4[[#This Row],[Column5]]+1),"")</f>
        <v/>
      </c>
      <c r="CG211" s="1" t="str">
        <f>IFERROR(SEARCH(";",Table4[[#This Row],[reference/s]],Table4[[#This Row],[Column6]]+1),"")</f>
        <v/>
      </c>
      <c r="CH211" s="1" t="str">
        <f>IFERROR(SEARCH(";",Table4[[#This Row],[reference/s]],Table4[[#This Row],[Column7]]+1),"")</f>
        <v/>
      </c>
      <c r="CI211" s="1" t="str">
        <f>IFERROR(SEARCH(";",Table4[[#This Row],[reference/s]],Table4[[#This Row],[Column8]]+1),"")</f>
        <v/>
      </c>
      <c r="CJ211" s="1" t="str">
        <f>IFERROR(SEARCH(";",Table4[[#This Row],[reference/s]],Table4[[#This Row],[Column9]]+1),"")</f>
        <v/>
      </c>
      <c r="CK211" s="1" t="str">
        <f>IFERROR(SEARCH(";",Table4[[#This Row],[reference/s]],Table4[[#This Row],[Column10]]+1),"")</f>
        <v/>
      </c>
      <c r="CL211" s="1" t="str">
        <f>IFERROR(SEARCH(";",Table4[[#This Row],[reference/s]],Table4[[#This Row],[Column11]]+1),"")</f>
        <v/>
      </c>
      <c r="CM211" s="1" t="str">
        <f>IFERROR(MID(Table4[[#This Row],[reference/s]],Table4[[#This Row],[Column3]]+2,Table4[[#This Row],[Column4]]-Table4[[#This Row],[Column3]]-2),"")</f>
        <v>EM-Track</v>
      </c>
      <c r="CN211" s="1" t="str">
        <f>IFERROR(MID(Table4[[#This Row],[reference/s]],Table4[[#This Row],[Column4]]+2,Table4[[#This Row],[Column5]]-Table4[[#This Row],[Column4]]-2),"")</f>
        <v/>
      </c>
      <c r="CO211" s="1" t="str">
        <f>IFERROR(MID(Table4[[#This Row],[reference/s]],Table4[[#This Row],[Column5]]+2,Table4[[#This Row],[Column6]]-Table4[[#This Row],[Column5]]-2),"")</f>
        <v/>
      </c>
    </row>
    <row r="212" spans="1:93">
      <c r="B212" t="s">
        <v>1593</v>
      </c>
      <c r="C212" t="s">
        <v>475</v>
      </c>
      <c r="D212" t="s">
        <v>1572</v>
      </c>
      <c r="E212" t="s">
        <v>1237</v>
      </c>
      <c r="F212" s="4">
        <v>36503</v>
      </c>
      <c r="G212" s="4">
        <v>36510</v>
      </c>
      <c r="H212" t="s">
        <v>660</v>
      </c>
      <c r="I212" s="74">
        <v>1999</v>
      </c>
      <c r="K212" t="s">
        <v>1197</v>
      </c>
      <c r="L212" t="s">
        <v>50</v>
      </c>
      <c r="M212" t="s">
        <v>50</v>
      </c>
      <c r="O212" s="11" t="s">
        <v>1236</v>
      </c>
      <c r="P212">
        <v>1</v>
      </c>
      <c r="Q212">
        <v>0</v>
      </c>
      <c r="R212">
        <v>1</v>
      </c>
      <c r="S212">
        <v>1</v>
      </c>
      <c r="T212">
        <v>2</v>
      </c>
      <c r="U212">
        <f>Table4[[#This Row],[Report]]*$P$322+Table4[[#This Row],[Journals]]*$Q$322+Table4[[#This Row],[Databases]]*$R$322+Table4[[#This Row],[Websites]]*$S$322+Table4[[#This Row],[Newspaper]]*$T$322</f>
        <v>72</v>
      </c>
      <c r="V212">
        <f>SUM(Table4[[#This Row],[Report]:[Websites]])</f>
        <v>3</v>
      </c>
      <c r="W212" s="1">
        <f>IF(Table4[[#This Row],[Insured Cost]]="",1,IF(Table4[[#This Row],[Reported cost]]="",2,""))</f>
        <v>1</v>
      </c>
      <c r="AF212" s="2">
        <v>196300000</v>
      </c>
      <c r="AG212" s="78"/>
      <c r="AS212" s="74"/>
      <c r="AT212" s="74"/>
      <c r="BG212">
        <v>25</v>
      </c>
      <c r="BZ212" s="1" t="str">
        <f>IFERROR(LEFT(Table4[[#This Row],[reference/s]],SEARCH(";",Table4[[#This Row],[reference/s]])-1),"")</f>
        <v>EM-DAT</v>
      </c>
      <c r="CA212" s="1" t="str">
        <f>IFERROR(MID(Table4[[#This Row],[reference/s]],SEARCH(";",Table4[[#This Row],[reference/s]])+2,SEARCH(";",Table4[[#This Row],[reference/s]],SEARCH(";",Table4[[#This Row],[reference/s]])+1)-SEARCH(";",Table4[[#This Row],[reference/s]])-2),"")</f>
        <v>BoM report</v>
      </c>
      <c r="CB212" s="1">
        <f>IFERROR(SEARCH(";",Table4[[#This Row],[reference/s]]),"")</f>
        <v>7</v>
      </c>
      <c r="CC212" s="1">
        <f>IFERROR(SEARCH(";",Table4[[#This Row],[reference/s]],Table4[[#This Row],[Column2]]+1),"")</f>
        <v>19</v>
      </c>
      <c r="CD212" s="1">
        <f>IFERROR(SEARCH(";",Table4[[#This Row],[reference/s]],Table4[[#This Row],[Column3]]+1),"")</f>
        <v>46</v>
      </c>
      <c r="CE212" s="1">
        <f>IFERROR(SEARCH(";",Table4[[#This Row],[reference/s]],Table4[[#This Row],[Column4]]+1),"")</f>
        <v>98</v>
      </c>
      <c r="CF212" s="1" t="str">
        <f>IFERROR(SEARCH(";",Table4[[#This Row],[reference/s]],Table4[[#This Row],[Column5]]+1),"")</f>
        <v/>
      </c>
      <c r="CG212" s="1" t="str">
        <f>IFERROR(SEARCH(";",Table4[[#This Row],[reference/s]],Table4[[#This Row],[Column6]]+1),"")</f>
        <v/>
      </c>
      <c r="CH212" s="1" t="str">
        <f>IFERROR(SEARCH(";",Table4[[#This Row],[reference/s]],Table4[[#This Row],[Column7]]+1),"")</f>
        <v/>
      </c>
      <c r="CI212" s="1" t="str">
        <f>IFERROR(SEARCH(";",Table4[[#This Row],[reference/s]],Table4[[#This Row],[Column8]]+1),"")</f>
        <v/>
      </c>
      <c r="CJ212" s="1" t="str">
        <f>IFERROR(SEARCH(";",Table4[[#This Row],[reference/s]],Table4[[#This Row],[Column9]]+1),"")</f>
        <v/>
      </c>
      <c r="CK212" s="1" t="str">
        <f>IFERROR(SEARCH(";",Table4[[#This Row],[reference/s]],Table4[[#This Row],[Column10]]+1),"")</f>
        <v/>
      </c>
      <c r="CL212" s="1" t="str">
        <f>IFERROR(SEARCH(";",Table4[[#This Row],[reference/s]],Table4[[#This Row],[Column11]]+1),"")</f>
        <v/>
      </c>
      <c r="CM212" s="1" t="str">
        <f>IFERROR(MID(Table4[[#This Row],[reference/s]],Table4[[#This Row],[Column3]]+2,Table4[[#This Row],[Column4]]-Table4[[#This Row],[Column3]]-2),"")</f>
        <v>wiki (more news articles)</v>
      </c>
      <c r="CN212" s="1" t="str">
        <f>IFERROR(MID(Table4[[#This Row],[reference/s]],Table4[[#This Row],[Column4]]+2,Table4[[#This Row],[Column5]]-Table4[[#This Row],[Column4]]-2),"")</f>
        <v>http://news.bbc.co.uk/2/hi/asia-pacific/565671.stm</v>
      </c>
      <c r="CO212" s="1" t="str">
        <f>IFERROR(MID(Table4[[#This Row],[reference/s]],Table4[[#This Row],[Column5]]+2,Table4[[#This Row],[Column6]]-Table4[[#This Row],[Column5]]-2),"")</f>
        <v/>
      </c>
    </row>
    <row r="213" spans="1:93">
      <c r="B213" t="s">
        <v>1582</v>
      </c>
      <c r="C213" t="s">
        <v>606</v>
      </c>
      <c r="E213" t="s">
        <v>775</v>
      </c>
      <c r="F213" s="4">
        <v>36310</v>
      </c>
      <c r="G213" s="4">
        <v>36311</v>
      </c>
      <c r="H213" t="s">
        <v>675</v>
      </c>
      <c r="I213" s="74">
        <v>1999</v>
      </c>
      <c r="K213" t="s">
        <v>641</v>
      </c>
      <c r="L213" t="s">
        <v>33</v>
      </c>
      <c r="M213" t="s">
        <v>33</v>
      </c>
      <c r="N213" t="s">
        <v>739</v>
      </c>
      <c r="O213" s="11" t="s">
        <v>958</v>
      </c>
      <c r="P213">
        <v>2</v>
      </c>
      <c r="Q213">
        <v>0</v>
      </c>
      <c r="R213">
        <v>1</v>
      </c>
      <c r="S213">
        <v>1</v>
      </c>
      <c r="T213">
        <v>0</v>
      </c>
      <c r="U213">
        <f>Table4[[#This Row],[Report]]*$P$322+Table4[[#This Row],[Journals]]*$Q$322+Table4[[#This Row],[Databases]]*$R$322+Table4[[#This Row],[Websites]]*$S$322+Table4[[#This Row],[Newspaper]]*$T$322</f>
        <v>110</v>
      </c>
      <c r="V213">
        <f>SUM(Table4[[#This Row],[Report]:[Websites]])</f>
        <v>4</v>
      </c>
      <c r="W213" t="str">
        <f>IF(Table4[[#This Row],[Insured Cost]]="",1,IF(Table4[[#This Row],[Reported cost]]="",2,""))</f>
        <v/>
      </c>
      <c r="X213">
        <v>1000</v>
      </c>
      <c r="Z213">
        <v>2000</v>
      </c>
      <c r="AE213" s="2">
        <v>4000000</v>
      </c>
      <c r="AF213" s="2">
        <v>16000000</v>
      </c>
      <c r="AG213" s="78"/>
      <c r="AS213" s="74"/>
      <c r="AT213" s="74"/>
      <c r="BD213">
        <v>530</v>
      </c>
      <c r="BZ213" t="str">
        <f>IFERROR(LEFT(Table4[[#This Row],[reference/s]],SEARCH(";",Table4[[#This Row],[reference/s]])-1),"")</f>
        <v>Report</v>
      </c>
      <c r="CA213" t="str">
        <f>IFERROR(MID(Table4[[#This Row],[reference/s]],SEARCH(";",Table4[[#This Row],[reference/s]])+2,SEARCH(";",Table4[[#This Row],[reference/s]],SEARCH(";",Table4[[#This Row],[reference/s]])+1)-SEARCH(";",Table4[[#This Row],[reference/s]])-2),"")</f>
        <v>BOM - cyclone Elaine</v>
      </c>
      <c r="CB213">
        <f>IFERROR(SEARCH(";",Table4[[#This Row],[reference/s]]),"")</f>
        <v>7</v>
      </c>
      <c r="CC213" s="1">
        <f>IFERROR(SEARCH(";",Table4[[#This Row],[reference/s]],Table4[[#This Row],[Column2]]+1),"")</f>
        <v>29</v>
      </c>
      <c r="CD213" s="1">
        <f>IFERROR(SEARCH(";",Table4[[#This Row],[reference/s]],Table4[[#This Row],[Column3]]+1),"")</f>
        <v>39</v>
      </c>
      <c r="CE213" s="1" t="str">
        <f>IFERROR(SEARCH(";",Table4[[#This Row],[reference/s]],Table4[[#This Row],[Column4]]+1),"")</f>
        <v/>
      </c>
      <c r="CF213" s="1" t="str">
        <f>IFERROR(SEARCH(";",Table4[[#This Row],[reference/s]],Table4[[#This Row],[Column5]]+1),"")</f>
        <v/>
      </c>
      <c r="CG213" s="1" t="str">
        <f>IFERROR(SEARCH(";",Table4[[#This Row],[reference/s]],Table4[[#This Row],[Column6]]+1),"")</f>
        <v/>
      </c>
      <c r="CH213" s="1" t="str">
        <f>IFERROR(SEARCH(";",Table4[[#This Row],[reference/s]],Table4[[#This Row],[Column7]]+1),"")</f>
        <v/>
      </c>
      <c r="CI213" s="1" t="str">
        <f>IFERROR(SEARCH(";",Table4[[#This Row],[reference/s]],Table4[[#This Row],[Column8]]+1),"")</f>
        <v/>
      </c>
      <c r="CJ213" s="1" t="str">
        <f>IFERROR(SEARCH(";",Table4[[#This Row],[reference/s]],Table4[[#This Row],[Column9]]+1),"")</f>
        <v/>
      </c>
      <c r="CK213" s="1" t="str">
        <f>IFERROR(SEARCH(";",Table4[[#This Row],[reference/s]],Table4[[#This Row],[Column10]]+1),"")</f>
        <v/>
      </c>
      <c r="CL213" s="1" t="str">
        <f>IFERROR(SEARCH(";",Table4[[#This Row],[reference/s]],Table4[[#This Row],[Column11]]+1),"")</f>
        <v/>
      </c>
      <c r="CM213" s="1" t="str">
        <f>IFERROR(MID(Table4[[#This Row],[reference/s]],Table4[[#This Row],[Column3]]+2,Table4[[#This Row],[Column4]]-Table4[[#This Row],[Column3]]-2),"")</f>
        <v>EM-Track</v>
      </c>
      <c r="CN213" s="1" t="str">
        <f>IFERROR(MID(Table4[[#This Row],[reference/s]],Table4[[#This Row],[Column4]]+2,Table4[[#This Row],[Column5]]-Table4[[#This Row],[Column4]]-2),"")</f>
        <v/>
      </c>
      <c r="CO213" s="1" t="str">
        <f>IFERROR(MID(Table4[[#This Row],[reference/s]],Table4[[#This Row],[Column5]]+2,Table4[[#This Row],[Column6]]-Table4[[#This Row],[Column5]]-2),"")</f>
        <v/>
      </c>
    </row>
    <row r="214" spans="1:93">
      <c r="A214">
        <v>345</v>
      </c>
      <c r="B214" t="s">
        <v>1582</v>
      </c>
      <c r="C214" t="s">
        <v>475</v>
      </c>
      <c r="D214" t="s">
        <v>240</v>
      </c>
      <c r="E214" t="s">
        <v>241</v>
      </c>
      <c r="F214" s="4">
        <v>36237</v>
      </c>
      <c r="G214" s="4">
        <v>36243</v>
      </c>
      <c r="H214" t="s">
        <v>658</v>
      </c>
      <c r="I214" s="74">
        <v>1999</v>
      </c>
      <c r="K214" t="s">
        <v>626</v>
      </c>
      <c r="L214" t="s">
        <v>33</v>
      </c>
      <c r="M214" t="s">
        <v>33</v>
      </c>
      <c r="N214" t="s">
        <v>739</v>
      </c>
      <c r="O214" s="11" t="s">
        <v>1527</v>
      </c>
      <c r="P214">
        <v>0</v>
      </c>
      <c r="Q214">
        <v>2</v>
      </c>
      <c r="R214">
        <v>2</v>
      </c>
      <c r="S214">
        <v>1</v>
      </c>
      <c r="T214">
        <v>1</v>
      </c>
      <c r="U214">
        <f>Table4[[#This Row],[Report]]*$P$322+Table4[[#This Row],[Journals]]*$Q$322+Table4[[#This Row],[Databases]]*$R$322+Table4[[#This Row],[Websites]]*$S$322+Table4[[#This Row],[Newspaper]]*$T$322</f>
        <v>111</v>
      </c>
      <c r="V214">
        <f>SUM(Table4[[#This Row],[Report]:[Websites]])</f>
        <v>5</v>
      </c>
      <c r="W214" t="str">
        <f>IF(Table4[[#This Row],[Insured Cost]]="",1,IF(Table4[[#This Row],[Reported cost]]="",2,""))</f>
        <v/>
      </c>
      <c r="X214">
        <v>2672</v>
      </c>
      <c r="Y214">
        <v>3500</v>
      </c>
      <c r="Z214">
        <v>1200</v>
      </c>
      <c r="AA214">
        <v>5</v>
      </c>
      <c r="AE214" s="2">
        <v>35000000</v>
      </c>
      <c r="AF214" s="2">
        <v>303000000</v>
      </c>
      <c r="AG214" s="78"/>
      <c r="AS214" s="74"/>
      <c r="AT214" s="74"/>
      <c r="BD214">
        <v>200</v>
      </c>
      <c r="BE214">
        <v>112</v>
      </c>
      <c r="BY214" t="s">
        <v>242</v>
      </c>
      <c r="BZ214" t="str">
        <f>IFERROR(LEFT(Table4[[#This Row],[reference/s]],SEARCH(";",Table4[[#This Row],[reference/s]])-1),"")</f>
        <v>EM-DAT</v>
      </c>
      <c r="CA214" t="str">
        <f>IFERROR(MID(Table4[[#This Row],[reference/s]],SEARCH(";",Table4[[#This Row],[reference/s]])+2,SEARCH(";",Table4[[#This Row],[reference/s]],SEARCH(";",Table4[[#This Row],[reference/s]])+1)-SEARCH(";",Table4[[#This Row],[reference/s]])-2),"")</f>
        <v>wiki</v>
      </c>
      <c r="CB214">
        <f>IFERROR(SEARCH(";",Table4[[#This Row],[reference/s]]),"")</f>
        <v>7</v>
      </c>
      <c r="CC214" s="1">
        <f>IFERROR(SEARCH(";",Table4[[#This Row],[reference/s]],Table4[[#This Row],[Column2]]+1),"")</f>
        <v>13</v>
      </c>
      <c r="CD214" s="1">
        <f>IFERROR(SEARCH(";",Table4[[#This Row],[reference/s]],Table4[[#This Row],[Column3]]+1),"")</f>
        <v>30</v>
      </c>
      <c r="CE214" s="1">
        <f>IFERROR(SEARCH(";",Table4[[#This Row],[reference/s]],Table4[[#This Row],[Column4]]+1),"")</f>
        <v>44</v>
      </c>
      <c r="CF214" s="1">
        <f>IFERROR(SEARCH(";",Table4[[#This Row],[reference/s]],Table4[[#This Row],[Column5]]+1),"")</f>
        <v>54</v>
      </c>
      <c r="CG214" s="1">
        <f>IFERROR(SEARCH(";",Table4[[#This Row],[reference/s]],Table4[[#This Row],[Column6]]+1),"")</f>
        <v>106</v>
      </c>
      <c r="CH214" s="1">
        <f>IFERROR(SEARCH(";",Table4[[#This Row],[reference/s]],Table4[[#This Row],[Column7]]+1),"")</f>
        <v>128</v>
      </c>
      <c r="CI214" s="1" t="str">
        <f>IFERROR(SEARCH(";",Table4[[#This Row],[reference/s]],Table4[[#This Row],[Column8]]+1),"")</f>
        <v/>
      </c>
      <c r="CJ214" s="1" t="str">
        <f>IFERROR(SEARCH(";",Table4[[#This Row],[reference/s]],Table4[[#This Row],[Column9]]+1),"")</f>
        <v/>
      </c>
      <c r="CK214" s="1" t="str">
        <f>IFERROR(SEARCH(";",Table4[[#This Row],[reference/s]],Table4[[#This Row],[Column10]]+1),"")</f>
        <v/>
      </c>
      <c r="CL214" s="1" t="str">
        <f>IFERROR(SEARCH(";",Table4[[#This Row],[reference/s]],Table4[[#This Row],[Column11]]+1),"")</f>
        <v/>
      </c>
      <c r="CM214" s="1" t="str">
        <f>IFERROR(MID(Table4[[#This Row],[reference/s]],Table4[[#This Row],[Column3]]+2,Table4[[#This Row],[Column4]]-Table4[[#This Row],[Column3]]-2),"")</f>
        <v>PDF - newspaper</v>
      </c>
      <c r="CN214" s="1" t="str">
        <f>IFERROR(MID(Table4[[#This Row],[reference/s]],Table4[[#This Row],[Column4]]+2,Table4[[#This Row],[Column5]]-Table4[[#This Row],[Column4]]-2),"")</f>
        <v>Oates (2000)</v>
      </c>
      <c r="CO214" s="1" t="str">
        <f>IFERROR(MID(Table4[[#This Row],[reference/s]],Table4[[#This Row],[Column5]]+2,Table4[[#This Row],[Column6]]-Table4[[#This Row],[Column5]]-2),"")</f>
        <v>EM-Track</v>
      </c>
    </row>
    <row r="215" spans="1:93">
      <c r="A215">
        <v>213</v>
      </c>
      <c r="B215" t="s">
        <v>1582</v>
      </c>
      <c r="C215" t="s">
        <v>642</v>
      </c>
      <c r="D215" t="s">
        <v>160</v>
      </c>
      <c r="E215" t="s">
        <v>161</v>
      </c>
      <c r="F215" s="4">
        <v>36264</v>
      </c>
      <c r="G215" s="4">
        <v>36264</v>
      </c>
      <c r="H215" t="s">
        <v>662</v>
      </c>
      <c r="I215" s="74">
        <v>1999</v>
      </c>
      <c r="J215" t="s">
        <v>539</v>
      </c>
      <c r="K215" t="s">
        <v>531</v>
      </c>
      <c r="L215" t="s">
        <v>37</v>
      </c>
      <c r="M215" t="s">
        <v>37</v>
      </c>
      <c r="N215" t="s">
        <v>739</v>
      </c>
      <c r="O215" s="11" t="s">
        <v>1331</v>
      </c>
      <c r="P215">
        <v>4</v>
      </c>
      <c r="Q215">
        <v>2</v>
      </c>
      <c r="R215">
        <v>3</v>
      </c>
      <c r="S215">
        <v>0</v>
      </c>
      <c r="T215">
        <v>0</v>
      </c>
      <c r="U215">
        <f>Table4[[#This Row],[Report]]*$P$322+Table4[[#This Row],[Journals]]*$Q$322+Table4[[#This Row],[Databases]]*$R$322+Table4[[#This Row],[Websites]]*$S$322+Table4[[#This Row],[Newspaper]]*$T$322</f>
        <v>280</v>
      </c>
      <c r="V215">
        <f>SUM(Table4[[#This Row],[Report]:[Websites]])</f>
        <v>9</v>
      </c>
      <c r="W215" t="str">
        <f>IF(Table4[[#This Row],[Insured Cost]]="",1,IF(Table4[[#This Row],[Reported cost]]="",2,""))</f>
        <v/>
      </c>
      <c r="Y215">
        <v>6024</v>
      </c>
      <c r="Z215">
        <v>500</v>
      </c>
      <c r="AA215">
        <v>50</v>
      </c>
      <c r="AD215">
        <v>1</v>
      </c>
      <c r="AE215" s="2">
        <v>1700000000</v>
      </c>
      <c r="AF215" s="2">
        <v>2300000000</v>
      </c>
      <c r="AG215" s="78">
        <v>25000</v>
      </c>
      <c r="AI215" t="s">
        <v>1442</v>
      </c>
      <c r="AK215" t="s">
        <v>1484</v>
      </c>
      <c r="AO215">
        <v>70000</v>
      </c>
      <c r="AQ215">
        <v>2000</v>
      </c>
      <c r="AS215" s="74">
        <v>24000</v>
      </c>
      <c r="AT215" s="74"/>
      <c r="AU215">
        <v>2500</v>
      </c>
      <c r="BY215" t="s">
        <v>162</v>
      </c>
      <c r="BZ215" t="str">
        <f>IFERROR(LEFT(Table4[[#This Row],[reference/s]],SEARCH(";",Table4[[#This Row],[reference/s]])-1),"")</f>
        <v>EM-DAT</v>
      </c>
      <c r="CA215" t="str">
        <f>IFERROR(MID(Table4[[#This Row],[reference/s]],SEARCH(";",Table4[[#This Row],[reference/s]])+2,SEARCH(";",Table4[[#This Row],[reference/s]],SEARCH(";",Table4[[#This Row],[reference/s]])+1)-SEARCH(";",Table4[[#This Row],[reference/s]])-2),"")</f>
        <v>Henri (1999)</v>
      </c>
      <c r="CB215">
        <f>IFERROR(SEARCH(";",Table4[[#This Row],[reference/s]]),"")</f>
        <v>7</v>
      </c>
      <c r="CC215" s="1">
        <f>IFERROR(SEARCH(";",Table4[[#This Row],[reference/s]],Table4[[#This Row],[Column2]]+1),"")</f>
        <v>21</v>
      </c>
      <c r="CD215" s="1">
        <f>IFERROR(SEARCH(";",Table4[[#This Row],[reference/s]],Table4[[#This Row],[Column3]]+1),"")</f>
        <v>31</v>
      </c>
      <c r="CE215" s="1">
        <f>IFERROR(SEARCH(";",Table4[[#This Row],[reference/s]],Table4[[#This Row],[Column4]]+1),"")</f>
        <v>37</v>
      </c>
      <c r="CF215" s="1">
        <f>IFERROR(SEARCH(";",Table4[[#This Row],[reference/s]],Table4[[#This Row],[Column5]]+1),"")</f>
        <v>42</v>
      </c>
      <c r="CG215" s="1">
        <f>IFERROR(SEARCH(";",Table4[[#This Row],[reference/s]],Table4[[#This Row],[Column6]]+1),"")</f>
        <v>55</v>
      </c>
      <c r="CH215" s="1">
        <f>IFERROR(SEARCH(";",Table4[[#This Row],[reference/s]],Table4[[#This Row],[Column7]]+1),"")</f>
        <v>60</v>
      </c>
      <c r="CI215" s="1">
        <f>IFERROR(SEARCH(";",Table4[[#This Row],[reference/s]],Table4[[#This Row],[Column8]]+1),"")</f>
        <v>91</v>
      </c>
      <c r="CJ215" s="1">
        <f>IFERROR(SEARCH(";",Table4[[#This Row],[reference/s]],Table4[[#This Row],[Column9]]+1),"")</f>
        <v>121</v>
      </c>
      <c r="CK215" s="1">
        <f>IFERROR(SEARCH(";",Table4[[#This Row],[reference/s]],Table4[[#This Row],[Column10]]+1),"")</f>
        <v>133</v>
      </c>
      <c r="CL215" s="1">
        <f>IFERROR(SEARCH(";",Table4[[#This Row],[reference/s]],Table4[[#This Row],[Column11]]+1),"")</f>
        <v>156</v>
      </c>
      <c r="CM215" s="1" t="str">
        <f>IFERROR(MID(Table4[[#This Row],[reference/s]],Table4[[#This Row],[Column3]]+2,Table4[[#This Row],[Column4]]-Table4[[#This Row],[Column3]]-2),"")</f>
        <v>EM-Track</v>
      </c>
      <c r="CN215" s="1" t="str">
        <f>IFERROR(MID(Table4[[#This Row],[reference/s]],Table4[[#This Row],[Column4]]+2,Table4[[#This Row],[Column5]]-Table4[[#This Row],[Column4]]-2),"")</f>
        <v>wiki</v>
      </c>
      <c r="CO215" s="1" t="str">
        <f>IFERROR(MID(Table4[[#This Row],[reference/s]],Table4[[#This Row],[Column5]]+2,Table4[[#This Row],[Column6]]-Table4[[#This Row],[Column5]]-2),"")</f>
        <v>ICA</v>
      </c>
    </row>
    <row r="216" spans="1:93">
      <c r="A216">
        <v>308</v>
      </c>
      <c r="B216" t="s">
        <v>1590</v>
      </c>
      <c r="C216" t="s">
        <v>810</v>
      </c>
      <c r="D216" s="6" t="s">
        <v>797</v>
      </c>
      <c r="E216" t="s">
        <v>798</v>
      </c>
      <c r="F216" s="4">
        <v>36544</v>
      </c>
      <c r="G216" s="4">
        <v>36549</v>
      </c>
      <c r="H216" t="s">
        <v>657</v>
      </c>
      <c r="I216" s="74">
        <v>2000</v>
      </c>
      <c r="J216" t="s">
        <v>1505</v>
      </c>
      <c r="K216" t="s">
        <v>1504</v>
      </c>
      <c r="L216" t="s">
        <v>50</v>
      </c>
      <c r="M216" t="s">
        <v>50</v>
      </c>
      <c r="O216" s="11" t="s">
        <v>961</v>
      </c>
      <c r="U216">
        <f>Table4[[#This Row],[Report]]*$P$322+Table4[[#This Row],[Journals]]*$Q$322+Table4[[#This Row],[Databases]]*$R$322+Table4[[#This Row],[Websites]]*$S$322+Table4[[#This Row],[Newspaper]]*$T$322</f>
        <v>0</v>
      </c>
      <c r="V216">
        <f>SUM(Table4[[#This Row],[Report]:[Websites]])</f>
        <v>0</v>
      </c>
      <c r="W216">
        <f>IF(Table4[[#This Row],[Insured Cost]]="",1,IF(Table4[[#This Row],[Reported cost]]="",2,""))</f>
        <v>1</v>
      </c>
      <c r="X216">
        <v>15000</v>
      </c>
      <c r="Y216">
        <v>20000</v>
      </c>
      <c r="AA216">
        <v>350</v>
      </c>
      <c r="AD216">
        <v>29</v>
      </c>
      <c r="AF216" s="2"/>
      <c r="AG216" s="78"/>
      <c r="AS216" s="74"/>
      <c r="AT216" s="74"/>
      <c r="BY216" t="s">
        <v>799</v>
      </c>
      <c r="BZ216" t="str">
        <f>IFERROR(LEFT(Table4[[#This Row],[reference/s]],SEARCH(";",Table4[[#This Row],[reference/s]])-1),"")</f>
        <v>wiki</v>
      </c>
      <c r="CA216" t="str">
        <f>IFERROR(MID(Table4[[#This Row],[reference/s]],SEARCH(";",Table4[[#This Row],[reference/s]])+2,SEARCH(";",Table4[[#This Row],[reference/s]],SEARCH(";",Table4[[#This Row],[reference/s]])+1)-SEARCH(";",Table4[[#This Row],[reference/s]])-2),"")</f>
        <v xml:space="preserve"> EM-Track</v>
      </c>
      <c r="CB216">
        <f>IFERROR(SEARCH(";",Table4[[#This Row],[reference/s]]),"")</f>
        <v>5</v>
      </c>
      <c r="CC216" s="1">
        <f>IFERROR(SEARCH(";",Table4[[#This Row],[reference/s]],Table4[[#This Row],[Column2]]+1),"")</f>
        <v>16</v>
      </c>
      <c r="CD216" s="1" t="str">
        <f>IFERROR(SEARCH(";",Table4[[#This Row],[reference/s]],Table4[[#This Row],[Column3]]+1),"")</f>
        <v/>
      </c>
      <c r="CE216" s="1" t="str">
        <f>IFERROR(SEARCH(";",Table4[[#This Row],[reference/s]],Table4[[#This Row],[Column4]]+1),"")</f>
        <v/>
      </c>
      <c r="CF216" s="1" t="str">
        <f>IFERROR(SEARCH(";",Table4[[#This Row],[reference/s]],Table4[[#This Row],[Column5]]+1),"")</f>
        <v/>
      </c>
      <c r="CG216" s="1" t="str">
        <f>IFERROR(SEARCH(";",Table4[[#This Row],[reference/s]],Table4[[#This Row],[Column6]]+1),"")</f>
        <v/>
      </c>
      <c r="CH216" s="1" t="str">
        <f>IFERROR(SEARCH(";",Table4[[#This Row],[reference/s]],Table4[[#This Row],[Column7]]+1),"")</f>
        <v/>
      </c>
      <c r="CI216" s="1" t="str">
        <f>IFERROR(SEARCH(";",Table4[[#This Row],[reference/s]],Table4[[#This Row],[Column8]]+1),"")</f>
        <v/>
      </c>
      <c r="CJ216" s="1" t="str">
        <f>IFERROR(SEARCH(";",Table4[[#This Row],[reference/s]],Table4[[#This Row],[Column9]]+1),"")</f>
        <v/>
      </c>
      <c r="CK216" s="1" t="str">
        <f>IFERROR(SEARCH(";",Table4[[#This Row],[reference/s]],Table4[[#This Row],[Column10]]+1),"")</f>
        <v/>
      </c>
      <c r="CL216" s="1" t="str">
        <f>IFERROR(SEARCH(";",Table4[[#This Row],[reference/s]],Table4[[#This Row],[Column11]]+1),"")</f>
        <v/>
      </c>
      <c r="CM216" s="1" t="str">
        <f>IFERROR(MID(Table4[[#This Row],[reference/s]],Table4[[#This Row],[Column3]]+2,Table4[[#This Row],[Column4]]-Table4[[#This Row],[Column3]]-2),"")</f>
        <v/>
      </c>
      <c r="CN216" s="1" t="str">
        <f>IFERROR(MID(Table4[[#This Row],[reference/s]],Table4[[#This Row],[Column4]]+2,Table4[[#This Row],[Column5]]-Table4[[#This Row],[Column4]]-2),"")</f>
        <v/>
      </c>
      <c r="CO216" s="1" t="str">
        <f>IFERROR(MID(Table4[[#This Row],[reference/s]],Table4[[#This Row],[Column5]]+2,Table4[[#This Row],[Column6]]-Table4[[#This Row],[Column5]]-2),"")</f>
        <v/>
      </c>
    </row>
    <row r="217" spans="1:93">
      <c r="B217" t="s">
        <v>1591</v>
      </c>
      <c r="C217" t="s">
        <v>475</v>
      </c>
      <c r="D217" t="s">
        <v>741</v>
      </c>
      <c r="E217" t="s">
        <v>843</v>
      </c>
      <c r="F217" s="4">
        <v>36588</v>
      </c>
      <c r="G217" s="4">
        <v>36595</v>
      </c>
      <c r="H217" t="s">
        <v>660</v>
      </c>
      <c r="I217" s="74">
        <v>2000</v>
      </c>
      <c r="J217" t="s">
        <v>1492</v>
      </c>
      <c r="K217" t="s">
        <v>1455</v>
      </c>
      <c r="L217" t="s">
        <v>33</v>
      </c>
      <c r="M217" t="s">
        <v>33</v>
      </c>
      <c r="O217" s="11" t="s">
        <v>1491</v>
      </c>
      <c r="P217">
        <v>0</v>
      </c>
      <c r="Q217">
        <v>0</v>
      </c>
      <c r="R217">
        <v>2</v>
      </c>
      <c r="S217">
        <v>1</v>
      </c>
      <c r="T217">
        <v>0</v>
      </c>
      <c r="U217">
        <f>Table4[[#This Row],[Report]]*$P$322+Table4[[#This Row],[Journals]]*$Q$322+Table4[[#This Row],[Databases]]*$R$322+Table4[[#This Row],[Websites]]*$S$322+Table4[[#This Row],[Newspaper]]*$T$322</f>
        <v>50</v>
      </c>
      <c r="V217">
        <f>SUM(Table4[[#This Row],[Report]:[Websites]])</f>
        <v>3</v>
      </c>
      <c r="W217">
        <f>IF(Table4[[#This Row],[Insured Cost]]="",1,IF(Table4[[#This Row],[Reported cost]]="",2,""))</f>
        <v>2</v>
      </c>
      <c r="AD217">
        <v>3</v>
      </c>
      <c r="AE217" s="2">
        <v>5000000</v>
      </c>
      <c r="AF217" s="2"/>
      <c r="AG217" s="78"/>
      <c r="AS217" s="74"/>
      <c r="AT217" s="74"/>
      <c r="BZ217" t="str">
        <f>IFERROR(LEFT(Table4[[#This Row],[reference/s]],SEARCH(";",Table4[[#This Row],[reference/s]])-1),"")</f>
        <v>ICA</v>
      </c>
      <c r="CA217" t="str">
        <f>IFERROR(MID(Table4[[#This Row],[reference/s]],SEARCH(";",Table4[[#This Row],[reference/s]])+2,SEARCH(";",Table4[[#This Row],[reference/s]],SEARCH(";",Table4[[#This Row],[reference/s]])+1)-SEARCH(";",Table4[[#This Row],[reference/s]])-2),"")</f>
        <v>http://en.wikipedia.org/wiki/Cyclone_Sam - 167</v>
      </c>
      <c r="CB217">
        <f>IFERROR(SEARCH(";",Table4[[#This Row],[reference/s]]),"")</f>
        <v>4</v>
      </c>
      <c r="CC217" s="1">
        <f>IFERROR(SEARCH(";",Table4[[#This Row],[reference/s]],Table4[[#This Row],[Column2]]+1),"")</f>
        <v>52</v>
      </c>
      <c r="CD217" s="1" t="str">
        <f>IFERROR(SEARCH(";",Table4[[#This Row],[reference/s]],Table4[[#This Row],[Column3]]+1),"")</f>
        <v/>
      </c>
      <c r="CE217" s="1" t="str">
        <f>IFERROR(SEARCH(";",Table4[[#This Row],[reference/s]],Table4[[#This Row],[Column4]]+1),"")</f>
        <v/>
      </c>
      <c r="CF217" s="1" t="str">
        <f>IFERROR(SEARCH(";",Table4[[#This Row],[reference/s]],Table4[[#This Row],[Column5]]+1),"")</f>
        <v/>
      </c>
      <c r="CG217" s="1" t="str">
        <f>IFERROR(SEARCH(";",Table4[[#This Row],[reference/s]],Table4[[#This Row],[Column6]]+1),"")</f>
        <v/>
      </c>
      <c r="CH217" s="1" t="str">
        <f>IFERROR(SEARCH(";",Table4[[#This Row],[reference/s]],Table4[[#This Row],[Column7]]+1),"")</f>
        <v/>
      </c>
      <c r="CI217" s="1" t="str">
        <f>IFERROR(SEARCH(";",Table4[[#This Row],[reference/s]],Table4[[#This Row],[Column8]]+1),"")</f>
        <v/>
      </c>
      <c r="CJ217" s="1" t="str">
        <f>IFERROR(SEARCH(";",Table4[[#This Row],[reference/s]],Table4[[#This Row],[Column9]]+1),"")</f>
        <v/>
      </c>
      <c r="CK217" s="1" t="str">
        <f>IFERROR(SEARCH(";",Table4[[#This Row],[reference/s]],Table4[[#This Row],[Column10]]+1),"")</f>
        <v/>
      </c>
      <c r="CL217" s="1" t="str">
        <f>IFERROR(SEARCH(";",Table4[[#This Row],[reference/s]],Table4[[#This Row],[Column11]]+1),"")</f>
        <v/>
      </c>
      <c r="CM217" s="1" t="str">
        <f>IFERROR(MID(Table4[[#This Row],[reference/s]],Table4[[#This Row],[Column3]]+2,Table4[[#This Row],[Column4]]-Table4[[#This Row],[Column3]]-2),"")</f>
        <v/>
      </c>
      <c r="CN217" s="1" t="str">
        <f>IFERROR(MID(Table4[[#This Row],[reference/s]],Table4[[#This Row],[Column4]]+2,Table4[[#This Row],[Column5]]-Table4[[#This Row],[Column4]]-2),"")</f>
        <v/>
      </c>
      <c r="CO217" s="1" t="str">
        <f>IFERROR(MID(Table4[[#This Row],[reference/s]],Table4[[#This Row],[Column5]]+2,Table4[[#This Row],[Column6]]-Table4[[#This Row],[Column5]]-2),"")</f>
        <v/>
      </c>
    </row>
    <row r="218" spans="1:93">
      <c r="A218">
        <v>544</v>
      </c>
      <c r="B218" t="s">
        <v>1582</v>
      </c>
      <c r="C218" t="s">
        <v>475</v>
      </c>
      <c r="D218" t="s">
        <v>398</v>
      </c>
      <c r="E218" t="s">
        <v>399</v>
      </c>
      <c r="F218" s="4">
        <v>36618</v>
      </c>
      <c r="G218" s="4">
        <v>36620</v>
      </c>
      <c r="H218" t="s">
        <v>662</v>
      </c>
      <c r="I218" s="74">
        <v>2000</v>
      </c>
      <c r="J218" t="s">
        <v>1493</v>
      </c>
      <c r="K218" t="s">
        <v>525</v>
      </c>
      <c r="L218" t="s">
        <v>50</v>
      </c>
      <c r="M218" t="s">
        <v>50</v>
      </c>
      <c r="N218" t="s">
        <v>739</v>
      </c>
      <c r="O218" s="11" t="s">
        <v>960</v>
      </c>
      <c r="P218">
        <v>0</v>
      </c>
      <c r="Q218">
        <v>0</v>
      </c>
      <c r="R218">
        <v>2</v>
      </c>
      <c r="S218">
        <v>1</v>
      </c>
      <c r="T218">
        <v>1</v>
      </c>
      <c r="U218">
        <f>Table4[[#This Row],[Report]]*$P$322+Table4[[#This Row],[Journals]]*$Q$322+Table4[[#This Row],[Databases]]*$R$322+Table4[[#This Row],[Websites]]*$S$322+Table4[[#This Row],[Newspaper]]*$T$322</f>
        <v>51</v>
      </c>
      <c r="V218">
        <f>SUM(Table4[[#This Row],[Report]:[Websites]])</f>
        <v>3</v>
      </c>
      <c r="W218" t="str">
        <f>IF(Table4[[#This Row],[Insured Cost]]="",1,IF(Table4[[#This Row],[Reported cost]]="",2,""))</f>
        <v/>
      </c>
      <c r="X218">
        <v>50</v>
      </c>
      <c r="Y218">
        <v>125000</v>
      </c>
      <c r="Z218">
        <v>12</v>
      </c>
      <c r="AA218">
        <v>10</v>
      </c>
      <c r="AE218" s="2">
        <v>15000000</v>
      </c>
      <c r="AF218" s="2">
        <v>60000000</v>
      </c>
      <c r="AG218" s="78"/>
      <c r="AS218" s="74">
        <v>50</v>
      </c>
      <c r="AT218" s="74">
        <v>2</v>
      </c>
      <c r="BY218" t="s">
        <v>400</v>
      </c>
      <c r="BZ218" t="str">
        <f>IFERROR(LEFT(Table4[[#This Row],[reference/s]],SEARCH(";",Table4[[#This Row],[reference/s]])-1),"")</f>
        <v>wiki</v>
      </c>
      <c r="CA218" t="str">
        <f>IFERROR(MID(Table4[[#This Row],[reference/s]],SEARCH(";",Table4[[#This Row],[reference/s]])+2,SEARCH(";",Table4[[#This Row],[reference/s]],SEARCH(";",Table4[[#This Row],[reference/s]])+1)-SEARCH(";",Table4[[#This Row],[reference/s]])-2),"")</f>
        <v>PDF - newspaper</v>
      </c>
      <c r="CB218">
        <f>IFERROR(SEARCH(";",Table4[[#This Row],[reference/s]]),"")</f>
        <v>5</v>
      </c>
      <c r="CC218" s="1">
        <f>IFERROR(SEARCH(";",Table4[[#This Row],[reference/s]],Table4[[#This Row],[Column2]]+1),"")</f>
        <v>22</v>
      </c>
      <c r="CD218" s="1">
        <f>IFERROR(SEARCH(";",Table4[[#This Row],[reference/s]],Table4[[#This Row],[Column3]]+1),"")</f>
        <v>33</v>
      </c>
      <c r="CE218" s="1" t="str">
        <f>IFERROR(SEARCH(";",Table4[[#This Row],[reference/s]],Table4[[#This Row],[Column4]]+1),"")</f>
        <v/>
      </c>
      <c r="CF218" s="1" t="str">
        <f>IFERROR(SEARCH(";",Table4[[#This Row],[reference/s]],Table4[[#This Row],[Column5]]+1),"")</f>
        <v/>
      </c>
      <c r="CG218" s="1" t="str">
        <f>IFERROR(SEARCH(";",Table4[[#This Row],[reference/s]],Table4[[#This Row],[Column6]]+1),"")</f>
        <v/>
      </c>
      <c r="CH218" s="1" t="str">
        <f>IFERROR(SEARCH(";",Table4[[#This Row],[reference/s]],Table4[[#This Row],[Column7]]+1),"")</f>
        <v/>
      </c>
      <c r="CI218" s="1" t="str">
        <f>IFERROR(SEARCH(";",Table4[[#This Row],[reference/s]],Table4[[#This Row],[Column8]]+1),"")</f>
        <v/>
      </c>
      <c r="CJ218" s="1" t="str">
        <f>IFERROR(SEARCH(";",Table4[[#This Row],[reference/s]],Table4[[#This Row],[Column9]]+1),"")</f>
        <v/>
      </c>
      <c r="CK218" s="1" t="str">
        <f>IFERROR(SEARCH(";",Table4[[#This Row],[reference/s]],Table4[[#This Row],[Column10]]+1),"")</f>
        <v/>
      </c>
      <c r="CL218" s="1" t="str">
        <f>IFERROR(SEARCH(";",Table4[[#This Row],[reference/s]],Table4[[#This Row],[Column11]]+1),"")</f>
        <v/>
      </c>
      <c r="CM218" s="1" t="str">
        <f>IFERROR(MID(Table4[[#This Row],[reference/s]],Table4[[#This Row],[Column3]]+2,Table4[[#This Row],[Column4]]-Table4[[#This Row],[Column3]]-2),"")</f>
        <v xml:space="preserve"> EM-Track</v>
      </c>
      <c r="CN218" s="1" t="str">
        <f>IFERROR(MID(Table4[[#This Row],[reference/s]],Table4[[#This Row],[Column4]]+2,Table4[[#This Row],[Column5]]-Table4[[#This Row],[Column4]]-2),"")</f>
        <v/>
      </c>
      <c r="CO218" s="1" t="str">
        <f>IFERROR(MID(Table4[[#This Row],[reference/s]],Table4[[#This Row],[Column5]]+2,Table4[[#This Row],[Column6]]-Table4[[#This Row],[Column5]]-2),"")</f>
        <v/>
      </c>
    </row>
    <row r="219" spans="1:93">
      <c r="A219">
        <v>127</v>
      </c>
      <c r="B219" t="s">
        <v>1582</v>
      </c>
      <c r="C219" t="s">
        <v>606</v>
      </c>
      <c r="D219" t="s">
        <v>110</v>
      </c>
      <c r="E219" t="s">
        <v>111</v>
      </c>
      <c r="F219" s="4">
        <v>36561</v>
      </c>
      <c r="G219" s="4">
        <v>36584</v>
      </c>
      <c r="H219" t="s">
        <v>661</v>
      </c>
      <c r="I219" s="74">
        <v>2000</v>
      </c>
      <c r="J219" t="s">
        <v>1500</v>
      </c>
      <c r="K219" t="s">
        <v>533</v>
      </c>
      <c r="L219" t="s">
        <v>50</v>
      </c>
      <c r="M219" t="s">
        <v>50</v>
      </c>
      <c r="N219" t="s">
        <v>739</v>
      </c>
      <c r="O219" s="11" t="s">
        <v>1178</v>
      </c>
      <c r="P219" s="11">
        <v>0</v>
      </c>
      <c r="Q219" s="11">
        <v>0</v>
      </c>
      <c r="R219" s="11">
        <v>3</v>
      </c>
      <c r="S219" s="11">
        <v>0</v>
      </c>
      <c r="T219" s="11">
        <v>1</v>
      </c>
      <c r="U219" s="11">
        <f>Table4[[#This Row],[Report]]*$P$322+Table4[[#This Row],[Journals]]*$Q$322+Table4[[#This Row],[Databases]]*$R$322+Table4[[#This Row],[Websites]]*$S$322+Table4[[#This Row],[Newspaper]]*$T$322</f>
        <v>61</v>
      </c>
      <c r="V219" s="11">
        <f>SUM(Table4[[#This Row],[Report]:[Websites]])</f>
        <v>3</v>
      </c>
      <c r="W219" t="str">
        <f>IF(Table4[[#This Row],[Insured Cost]]="",1,IF(Table4[[#This Row],[Reported cost]]="",2,""))</f>
        <v/>
      </c>
      <c r="Y219">
        <v>20000</v>
      </c>
      <c r="Z219">
        <v>200</v>
      </c>
      <c r="AA219">
        <v>10</v>
      </c>
      <c r="AE219" s="2">
        <v>12000000</v>
      </c>
      <c r="AF219" s="2">
        <v>120000000</v>
      </c>
      <c r="AG219" s="78"/>
      <c r="AS219" s="74"/>
      <c r="AT219" s="74"/>
      <c r="BY219" t="s">
        <v>112</v>
      </c>
      <c r="BZ219" t="str">
        <f>IFERROR(LEFT(Table4[[#This Row],[reference/s]],SEARCH(";",Table4[[#This Row],[reference/s]])-1),"")</f>
        <v>EM-DAT</v>
      </c>
      <c r="CA219" t="str">
        <f>IFERROR(MID(Table4[[#This Row],[reference/s]],SEARCH(";",Table4[[#This Row],[reference/s]])+2,SEARCH(";",Table4[[#This Row],[reference/s]],SEARCH(";",Table4[[#This Row],[reference/s]])+1)-SEARCH(";",Table4[[#This Row],[reference/s]])-2),"")</f>
        <v>ICA</v>
      </c>
      <c r="CB219">
        <f>IFERROR(SEARCH(";",Table4[[#This Row],[reference/s]]),"")</f>
        <v>7</v>
      </c>
      <c r="CC219" s="1">
        <f>IFERROR(SEARCH(";",Table4[[#This Row],[reference/s]],Table4[[#This Row],[Column2]]+1),"")</f>
        <v>12</v>
      </c>
      <c r="CD219" s="1">
        <f>IFERROR(SEARCH(";",Table4[[#This Row],[reference/s]],Table4[[#This Row],[Column3]]+1),"")</f>
        <v>23</v>
      </c>
      <c r="CE219" s="1">
        <f>IFERROR(SEARCH(";",Table4[[#This Row],[reference/s]],Table4[[#This Row],[Column4]]+1),"")</f>
        <v>71</v>
      </c>
      <c r="CF219" s="1" t="str">
        <f>IFERROR(SEARCH(";",Table4[[#This Row],[reference/s]],Table4[[#This Row],[Column5]]+1),"")</f>
        <v/>
      </c>
      <c r="CG219" s="1" t="str">
        <f>IFERROR(SEARCH(";",Table4[[#This Row],[reference/s]],Table4[[#This Row],[Column6]]+1),"")</f>
        <v/>
      </c>
      <c r="CH219" s="1" t="str">
        <f>IFERROR(SEARCH(";",Table4[[#This Row],[reference/s]],Table4[[#This Row],[Column7]]+1),"")</f>
        <v/>
      </c>
      <c r="CI219" s="1" t="str">
        <f>IFERROR(SEARCH(";",Table4[[#This Row],[reference/s]],Table4[[#This Row],[Column8]]+1),"")</f>
        <v/>
      </c>
      <c r="CJ219" s="1" t="str">
        <f>IFERROR(SEARCH(";",Table4[[#This Row],[reference/s]],Table4[[#This Row],[Column9]]+1),"")</f>
        <v/>
      </c>
      <c r="CK219" s="1" t="str">
        <f>IFERROR(SEARCH(";",Table4[[#This Row],[reference/s]],Table4[[#This Row],[Column10]]+1),"")</f>
        <v/>
      </c>
      <c r="CL219" s="1" t="str">
        <f>IFERROR(SEARCH(";",Table4[[#This Row],[reference/s]],Table4[[#This Row],[Column11]]+1),"")</f>
        <v/>
      </c>
      <c r="CM219" s="1" t="str">
        <f>IFERROR(MID(Table4[[#This Row],[reference/s]],Table4[[#This Row],[Column3]]+2,Table4[[#This Row],[Column4]]-Table4[[#This Row],[Column3]]-2),"")</f>
        <v xml:space="preserve"> EM-Track</v>
      </c>
      <c r="CN219" s="1" t="str">
        <f>IFERROR(MID(Table4[[#This Row],[reference/s]],Table4[[#This Row],[Column4]]+2,Table4[[#This Row],[Column5]]-Table4[[#This Row],[Column4]]-2),"")</f>
        <v>http://www.abc.net.au/7.30/stories/s103486.htm</v>
      </c>
      <c r="CO219" s="1" t="str">
        <f>IFERROR(MID(Table4[[#This Row],[reference/s]],Table4[[#This Row],[Column5]]+2,Table4[[#This Row],[Column6]]-Table4[[#This Row],[Column5]]-2),"")</f>
        <v/>
      </c>
    </row>
    <row r="220" spans="1:93">
      <c r="B220" t="s">
        <v>1582</v>
      </c>
      <c r="C220" t="s">
        <v>606</v>
      </c>
      <c r="D220" t="s">
        <v>676</v>
      </c>
      <c r="E220" t="s">
        <v>742</v>
      </c>
      <c r="F220" s="4">
        <v>36800</v>
      </c>
      <c r="G220" s="7">
        <v>36860</v>
      </c>
      <c r="H220" t="s">
        <v>659</v>
      </c>
      <c r="I220" s="74">
        <v>2000</v>
      </c>
      <c r="J220" t="s">
        <v>1502</v>
      </c>
      <c r="K220" t="s">
        <v>1503</v>
      </c>
      <c r="L220" t="s">
        <v>37</v>
      </c>
      <c r="M220" t="s">
        <v>37</v>
      </c>
      <c r="O220" s="11" t="s">
        <v>1501</v>
      </c>
      <c r="P220">
        <v>1</v>
      </c>
      <c r="Q220">
        <v>0</v>
      </c>
      <c r="R220">
        <v>1</v>
      </c>
      <c r="S220">
        <v>1</v>
      </c>
      <c r="T220">
        <v>6</v>
      </c>
      <c r="U220">
        <f>Table4[[#This Row],[Report]]*$P$322+Table4[[#This Row],[Journals]]*$Q$322+Table4[[#This Row],[Databases]]*$R$322+Table4[[#This Row],[Websites]]*$S$322+Table4[[#This Row],[Newspaper]]*$T$322</f>
        <v>76</v>
      </c>
      <c r="V220">
        <f>SUM(Table4[[#This Row],[Report]:[Websites]])</f>
        <v>3</v>
      </c>
      <c r="W220" t="str">
        <f>IF(Table4[[#This Row],[Insured Cost]]="",1,IF(Table4[[#This Row],[Reported cost]]="",2,""))</f>
        <v/>
      </c>
      <c r="X220">
        <v>600</v>
      </c>
      <c r="Y220">
        <v>3000</v>
      </c>
      <c r="AE220" s="2">
        <v>600000000</v>
      </c>
      <c r="AF220" s="8">
        <v>825000000</v>
      </c>
      <c r="AG220" s="78"/>
      <c r="AS220" s="74"/>
      <c r="AT220" s="74"/>
      <c r="BZ220" t="str">
        <f>IFERROR(LEFT(Table4[[#This Row],[reference/s]],SEARCH(";",Table4[[#This Row],[reference/s]])-1),"")</f>
        <v>EM-DAT</v>
      </c>
      <c r="CA220" t="str">
        <f>IFERROR(MID(Table4[[#This Row],[reference/s]],SEARCH(";",Table4[[#This Row],[reference/s]])+2,SEARCH(";",Table4[[#This Row],[reference/s]],SEARCH(";",Table4[[#This Row],[reference/s]])+1)-SEARCH(";",Table4[[#This Row],[reference/s]])-2),"")</f>
        <v>Keys 2001</v>
      </c>
      <c r="CB220">
        <f>IFERROR(SEARCH(";",Table4[[#This Row],[reference/s]]),"")</f>
        <v>7</v>
      </c>
      <c r="CC220" s="1">
        <f>IFERROR(SEARCH(";",Table4[[#This Row],[reference/s]],Table4[[#This Row],[Column2]]+1),"")</f>
        <v>18</v>
      </c>
      <c r="CD220" s="1">
        <f>IFERROR(SEARCH(";",Table4[[#This Row],[reference/s]],Table4[[#This Row],[Column3]]+1),"")</f>
        <v>106</v>
      </c>
      <c r="CE220" s="1" t="str">
        <f>IFERROR(SEARCH(";",Table4[[#This Row],[reference/s]],Table4[[#This Row],[Column4]]+1),"")</f>
        <v/>
      </c>
      <c r="CF220" s="1" t="str">
        <f>IFERROR(SEARCH(";",Table4[[#This Row],[reference/s]],Table4[[#This Row],[Column5]]+1),"")</f>
        <v/>
      </c>
      <c r="CG220" s="1" t="str">
        <f>IFERROR(SEARCH(";",Table4[[#This Row],[reference/s]],Table4[[#This Row],[Column6]]+1),"")</f>
        <v/>
      </c>
      <c r="CH220" s="1" t="str">
        <f>IFERROR(SEARCH(";",Table4[[#This Row],[reference/s]],Table4[[#This Row],[Column7]]+1),"")</f>
        <v/>
      </c>
      <c r="CI220" s="1" t="str">
        <f>IFERROR(SEARCH(";",Table4[[#This Row],[reference/s]],Table4[[#This Row],[Column8]]+1),"")</f>
        <v/>
      </c>
      <c r="CJ220" s="1" t="str">
        <f>IFERROR(SEARCH(";",Table4[[#This Row],[reference/s]],Table4[[#This Row],[Column9]]+1),"")</f>
        <v/>
      </c>
      <c r="CK220" s="1" t="str">
        <f>IFERROR(SEARCH(";",Table4[[#This Row],[reference/s]],Table4[[#This Row],[Column10]]+1),"")</f>
        <v/>
      </c>
      <c r="CL220" s="1" t="str">
        <f>IFERROR(SEARCH(";",Table4[[#This Row],[reference/s]],Table4[[#This Row],[Column11]]+1),"")</f>
        <v/>
      </c>
      <c r="CM220" s="1" t="str">
        <f>IFERROR(MID(Table4[[#This Row],[reference/s]],Table4[[#This Row],[Column3]]+2,Table4[[#This Row],[Column4]]-Table4[[#This Row],[Column3]]-2),"")</f>
        <v>http://www.heatisonline.org/contentserver/objecthandlers/index.cfm?ID=3574&amp;method=full</v>
      </c>
      <c r="CN220" s="1" t="str">
        <f>IFERROR(MID(Table4[[#This Row],[reference/s]],Table4[[#This Row],[Column4]]+2,Table4[[#This Row],[Column5]]-Table4[[#This Row],[Column4]]-2),"")</f>
        <v/>
      </c>
      <c r="CO220" s="1" t="str">
        <f>IFERROR(MID(Table4[[#This Row],[reference/s]],Table4[[#This Row],[Column5]]+2,Table4[[#This Row],[Column6]]-Table4[[#This Row],[Column5]]-2),"")</f>
        <v/>
      </c>
    </row>
    <row r="221" spans="1:93">
      <c r="B221" t="s">
        <v>1591</v>
      </c>
      <c r="C221" t="s">
        <v>475</v>
      </c>
      <c r="D221" t="s">
        <v>740</v>
      </c>
      <c r="E221" t="s">
        <v>842</v>
      </c>
      <c r="F221" s="4">
        <v>36628</v>
      </c>
      <c r="G221" s="4">
        <v>36636</v>
      </c>
      <c r="H221" t="s">
        <v>662</v>
      </c>
      <c r="I221" s="74">
        <v>2000</v>
      </c>
      <c r="J221" t="s">
        <v>1494</v>
      </c>
      <c r="K221" t="s">
        <v>1455</v>
      </c>
      <c r="L221" t="s">
        <v>33</v>
      </c>
      <c r="M221" t="s">
        <v>33</v>
      </c>
      <c r="O221" s="11" t="s">
        <v>1529</v>
      </c>
      <c r="P221">
        <v>2</v>
      </c>
      <c r="Q221">
        <v>0</v>
      </c>
      <c r="R221">
        <v>1</v>
      </c>
      <c r="S221">
        <v>0</v>
      </c>
      <c r="T221">
        <v>9</v>
      </c>
      <c r="U221">
        <f>Table4[[#This Row],[Report]]*$P$322+Table4[[#This Row],[Journals]]*$Q$322+Table4[[#This Row],[Databases]]*$R$322+Table4[[#This Row],[Websites]]*$S$322+Table4[[#This Row],[Newspaper]]*$T$322</f>
        <v>109</v>
      </c>
      <c r="V221">
        <f>SUM(Table4[[#This Row],[Report]:[Websites]])</f>
        <v>3</v>
      </c>
      <c r="W221">
        <f>IF(Table4[[#This Row],[Insured Cost]]="",1,IF(Table4[[#This Row],[Reported cost]]="",2,""))</f>
        <v>2</v>
      </c>
      <c r="AE221" s="2">
        <v>11000000</v>
      </c>
      <c r="AF221" s="2"/>
      <c r="AG221" s="78">
        <v>300</v>
      </c>
      <c r="AJ221" t="s">
        <v>1498</v>
      </c>
      <c r="AL221" t="s">
        <v>1495</v>
      </c>
      <c r="AO221" t="s">
        <v>1497</v>
      </c>
      <c r="AP221" t="s">
        <v>1496</v>
      </c>
      <c r="AR221" t="s">
        <v>1499</v>
      </c>
      <c r="AS221" s="74"/>
      <c r="AT221" s="74"/>
      <c r="BZ221" t="str">
        <f>IFERROR(LEFT(Table4[[#This Row],[reference/s]],SEARCH(";",Table4[[#This Row],[reference/s]])-1),"")</f>
        <v>ICA</v>
      </c>
      <c r="CA221" t="str">
        <f>IFERROR(MID(Table4[[#This Row],[reference/s]],SEARCH(";",Table4[[#This Row],[reference/s]])+2,SEARCH(";",Table4[[#This Row],[reference/s]],SEARCH(";",Table4[[#This Row],[reference/s]])+1)-SEARCH(";",Table4[[#This Row],[reference/s]])-2),"")</f>
        <v>BoM report</v>
      </c>
      <c r="CB221">
        <f>IFERROR(SEARCH(";",Table4[[#This Row],[reference/s]]),"")</f>
        <v>4</v>
      </c>
      <c r="CC221" s="1">
        <f>IFERROR(SEARCH(";",Table4[[#This Row],[reference/s]],Table4[[#This Row],[Column2]]+1),"")</f>
        <v>16</v>
      </c>
      <c r="CD221" s="1">
        <f>IFERROR(SEARCH(";",Table4[[#This Row],[reference/s]],Table4[[#This Row],[Column3]]+1),"")</f>
        <v>34</v>
      </c>
      <c r="CE221" s="1" t="str">
        <f>IFERROR(SEARCH(";",Table4[[#This Row],[reference/s]],Table4[[#This Row],[Column4]]+1),"")</f>
        <v/>
      </c>
      <c r="CF221" s="1" t="str">
        <f>IFERROR(SEARCH(";",Table4[[#This Row],[reference/s]],Table4[[#This Row],[Column5]]+1),"")</f>
        <v/>
      </c>
      <c r="CG221" s="1" t="str">
        <f>IFERROR(SEARCH(";",Table4[[#This Row],[reference/s]],Table4[[#This Row],[Column6]]+1),"")</f>
        <v/>
      </c>
      <c r="CH221" s="1" t="str">
        <f>IFERROR(SEARCH(";",Table4[[#This Row],[reference/s]],Table4[[#This Row],[Column7]]+1),"")</f>
        <v/>
      </c>
      <c r="CI221" s="1" t="str">
        <f>IFERROR(SEARCH(";",Table4[[#This Row],[reference/s]],Table4[[#This Row],[Column8]]+1),"")</f>
        <v/>
      </c>
      <c r="CJ221" s="1" t="str">
        <f>IFERROR(SEARCH(";",Table4[[#This Row],[reference/s]],Table4[[#This Row],[Column9]]+1),"")</f>
        <v/>
      </c>
      <c r="CK221" s="1" t="str">
        <f>IFERROR(SEARCH(";",Table4[[#This Row],[reference/s]],Table4[[#This Row],[Column10]]+1),"")</f>
        <v/>
      </c>
      <c r="CL221" s="1" t="str">
        <f>IFERROR(SEARCH(";",Table4[[#This Row],[reference/s]],Table4[[#This Row],[Column11]]+1),"")</f>
        <v/>
      </c>
      <c r="CM221" s="1" t="str">
        <f>IFERROR(MID(Table4[[#This Row],[reference/s]],Table4[[#This Row],[Column3]]+2,Table4[[#This Row],[Column4]]-Table4[[#This Row],[Column3]]-2),"")</f>
        <v>Newspaper *find*</v>
      </c>
      <c r="CN221" s="1" t="str">
        <f>IFERROR(MID(Table4[[#This Row],[reference/s]],Table4[[#This Row],[Column4]]+2,Table4[[#This Row],[Column5]]-Table4[[#This Row],[Column4]]-2),"")</f>
        <v/>
      </c>
      <c r="CO221" s="1" t="str">
        <f>IFERROR(MID(Table4[[#This Row],[reference/s]],Table4[[#This Row],[Column5]]+2,Table4[[#This Row],[Column6]]-Table4[[#This Row],[Column5]]-2),"")</f>
        <v/>
      </c>
    </row>
    <row r="222" spans="1:93">
      <c r="A222">
        <v>545</v>
      </c>
      <c r="B222" t="s">
        <v>1582</v>
      </c>
      <c r="C222" t="s">
        <v>475</v>
      </c>
      <c r="D222" t="s">
        <v>401</v>
      </c>
      <c r="E222" t="s">
        <v>402</v>
      </c>
      <c r="F222" s="4">
        <v>36583</v>
      </c>
      <c r="G222" s="4">
        <v>36594</v>
      </c>
      <c r="H222" t="s">
        <v>661</v>
      </c>
      <c r="I222" s="74">
        <v>2000</v>
      </c>
      <c r="J222" t="s">
        <v>1490</v>
      </c>
      <c r="K222" t="s">
        <v>625</v>
      </c>
      <c r="L222" t="s">
        <v>50</v>
      </c>
      <c r="M222" t="s">
        <v>50</v>
      </c>
      <c r="O222" s="11" t="s">
        <v>1486</v>
      </c>
      <c r="P222">
        <v>1</v>
      </c>
      <c r="Q222">
        <v>1</v>
      </c>
      <c r="R222">
        <v>2</v>
      </c>
      <c r="S222">
        <v>3</v>
      </c>
      <c r="T222">
        <v>1</v>
      </c>
      <c r="U222">
        <f>Table4[[#This Row],[Report]]*$P$322+Table4[[#This Row],[Journals]]*$Q$322+Table4[[#This Row],[Databases]]*$R$322+Table4[[#This Row],[Websites]]*$S$322+Table4[[#This Row],[Newspaper]]*$T$322</f>
        <v>141</v>
      </c>
      <c r="V222">
        <f>SUM(Table4[[#This Row],[Report]:[Websites]])</f>
        <v>7</v>
      </c>
      <c r="W222" t="str">
        <f>IF(Table4[[#This Row],[Insured Cost]]="",1,IF(Table4[[#This Row],[Reported cost]]="",2,""))</f>
        <v/>
      </c>
      <c r="X222">
        <v>90</v>
      </c>
      <c r="Y222">
        <v>200000</v>
      </c>
      <c r="AD222">
        <v>1</v>
      </c>
      <c r="AE222" s="2">
        <v>11000000</v>
      </c>
      <c r="AF222" s="2">
        <v>100000000</v>
      </c>
      <c r="AG222" s="78">
        <v>3000</v>
      </c>
      <c r="AI222" t="s">
        <v>1489</v>
      </c>
      <c r="AS222" s="74">
        <v>12</v>
      </c>
      <c r="AT222" s="74"/>
      <c r="AU222">
        <v>10</v>
      </c>
      <c r="AX222" t="s">
        <v>1487</v>
      </c>
      <c r="AY222" t="s">
        <v>688</v>
      </c>
      <c r="AZ222">
        <v>4000</v>
      </c>
      <c r="BA222" t="s">
        <v>959</v>
      </c>
      <c r="BC222" t="s">
        <v>687</v>
      </c>
      <c r="BY222" t="s">
        <v>403</v>
      </c>
      <c r="BZ222" t="str">
        <f>IFERROR(LEFT(Table4[[#This Row],[reference/s]],SEARCH(";",Table4[[#This Row],[reference/s]])-1),"")</f>
        <v>EM-DAT</v>
      </c>
      <c r="CA222" t="str">
        <f>IFERROR(MID(Table4[[#This Row],[reference/s]],SEARCH(";",Table4[[#This Row],[reference/s]])+2,SEARCH(";",Table4[[#This Row],[reference/s]],SEARCH(";",Table4[[#This Row],[reference/s]])+1)-SEARCH(";",Table4[[#This Row],[reference/s]])-2),"")</f>
        <v>wiki</v>
      </c>
      <c r="CB222">
        <f>IFERROR(SEARCH(";",Table4[[#This Row],[reference/s]]),"")</f>
        <v>7</v>
      </c>
      <c r="CC222" s="1">
        <f>IFERROR(SEARCH(";",Table4[[#This Row],[reference/s]],Table4[[#This Row],[Column2]]+1),"")</f>
        <v>13</v>
      </c>
      <c r="CD222" s="1">
        <f>IFERROR(SEARCH(";",Table4[[#This Row],[reference/s]],Table4[[#This Row],[Column3]]+1),"")</f>
        <v>23</v>
      </c>
      <c r="CE222" s="1">
        <f>IFERROR(SEARCH(";",Table4[[#This Row],[reference/s]],Table4[[#This Row],[Column4]]+1),"")</f>
        <v>40</v>
      </c>
      <c r="CF222" s="1">
        <f>IFERROR(SEARCH(";",Table4[[#This Row],[reference/s]],Table4[[#This Row],[Column5]]+1),"")</f>
        <v>102</v>
      </c>
      <c r="CG222" s="1">
        <f>IFERROR(SEARCH(";",Table4[[#This Row],[reference/s]],Table4[[#This Row],[Column6]]+1),"")</f>
        <v>122</v>
      </c>
      <c r="CH222" s="1">
        <f>IFERROR(SEARCH(";",Table4[[#This Row],[reference/s]],Table4[[#This Row],[Column7]]+1),"")</f>
        <v>197</v>
      </c>
      <c r="CI222" s="1" t="str">
        <f>IFERROR(SEARCH(";",Table4[[#This Row],[reference/s]],Table4[[#This Row],[Column8]]+1),"")</f>
        <v/>
      </c>
      <c r="CJ222" s="1" t="str">
        <f>IFERROR(SEARCH(";",Table4[[#This Row],[reference/s]],Table4[[#This Row],[Column9]]+1),"")</f>
        <v/>
      </c>
      <c r="CK222" s="1" t="str">
        <f>IFERROR(SEARCH(";",Table4[[#This Row],[reference/s]],Table4[[#This Row],[Column10]]+1),"")</f>
        <v/>
      </c>
      <c r="CL222" s="1" t="str">
        <f>IFERROR(SEARCH(";",Table4[[#This Row],[reference/s]],Table4[[#This Row],[Column11]]+1),"")</f>
        <v/>
      </c>
      <c r="CM222" s="1" t="str">
        <f>IFERROR(MID(Table4[[#This Row],[reference/s]],Table4[[#This Row],[Column3]]+2,Table4[[#This Row],[Column4]]-Table4[[#This Row],[Column3]]-2),"")</f>
        <v>EM-Track</v>
      </c>
      <c r="CN222" s="1" t="str">
        <f>IFERROR(MID(Table4[[#This Row],[reference/s]],Table4[[#This Row],[Column4]]+2,Table4[[#This Row],[Column5]]-Table4[[#This Row],[Column4]]-2),"")</f>
        <v>HardenUp report</v>
      </c>
      <c r="CO222" s="1" t="str">
        <f>IFERROR(MID(Table4[[#This Row],[reference/s]],Table4[[#This Row],[Column5]]+2,Table4[[#This Row],[Column6]]-Table4[[#This Row],[Column5]]-2),"")</f>
        <v>http://www.bom.gov.au/info/cyclone/steve/steve_impacts.shtml</v>
      </c>
    </row>
    <row r="223" spans="1:93">
      <c r="B223" t="s">
        <v>1590</v>
      </c>
      <c r="C223" t="s">
        <v>810</v>
      </c>
      <c r="D223" s="6"/>
      <c r="F223" s="4"/>
      <c r="G223" s="4">
        <v>36892</v>
      </c>
      <c r="H223" t="s">
        <v>657</v>
      </c>
      <c r="I223" s="74">
        <v>2001</v>
      </c>
      <c r="J223" t="s">
        <v>1435</v>
      </c>
      <c r="K223" t="s">
        <v>787</v>
      </c>
      <c r="L223" t="s">
        <v>791</v>
      </c>
      <c r="M223" t="s">
        <v>51</v>
      </c>
      <c r="N223" t="s">
        <v>30</v>
      </c>
      <c r="O223" s="11" t="s">
        <v>609</v>
      </c>
      <c r="U223">
        <f>Table4[[#This Row],[Report]]*$P$322+Table4[[#This Row],[Journals]]*$Q$322+Table4[[#This Row],[Databases]]*$R$322+Table4[[#This Row],[Websites]]*$S$322+Table4[[#This Row],[Newspaper]]*$T$322</f>
        <v>0</v>
      </c>
      <c r="V223">
        <f>SUM(Table4[[#This Row],[Report]:[Websites]])</f>
        <v>0</v>
      </c>
      <c r="W223">
        <f>IF(Table4[[#This Row],[Insured Cost]]="",1,IF(Table4[[#This Row],[Reported cost]]="",2,""))</f>
        <v>1</v>
      </c>
      <c r="X223">
        <v>100000</v>
      </c>
      <c r="AA223">
        <v>320</v>
      </c>
      <c r="AD223">
        <v>5</v>
      </c>
      <c r="AF223" s="2"/>
      <c r="AG223" s="78"/>
      <c r="AS223" s="74"/>
      <c r="AT223" s="74"/>
      <c r="BZ223" t="str">
        <f>IFERROR(LEFT(Table4[[#This Row],[reference/s]],SEARCH(";",Table4[[#This Row],[reference/s]])-1),"")</f>
        <v/>
      </c>
      <c r="CA223" t="str">
        <f>IFERROR(MID(Table4[[#This Row],[reference/s]],SEARCH(";",Table4[[#This Row],[reference/s]])+2,SEARCH(";",Table4[[#This Row],[reference/s]],SEARCH(";",Table4[[#This Row],[reference/s]])+1)-SEARCH(";",Table4[[#This Row],[reference/s]])-2),"")</f>
        <v/>
      </c>
      <c r="CB223" t="str">
        <f>IFERROR(SEARCH(";",Table4[[#This Row],[reference/s]]),"")</f>
        <v/>
      </c>
      <c r="CC223" s="1" t="str">
        <f>IFERROR(SEARCH(";",Table4[[#This Row],[reference/s]],Table4[[#This Row],[Column2]]+1),"")</f>
        <v/>
      </c>
      <c r="CD223" s="1" t="str">
        <f>IFERROR(SEARCH(";",Table4[[#This Row],[reference/s]],Table4[[#This Row],[Column3]]+1),"")</f>
        <v/>
      </c>
      <c r="CE223" s="1" t="str">
        <f>IFERROR(SEARCH(";",Table4[[#This Row],[reference/s]],Table4[[#This Row],[Column4]]+1),"")</f>
        <v/>
      </c>
      <c r="CF223" s="1" t="str">
        <f>IFERROR(SEARCH(";",Table4[[#This Row],[reference/s]],Table4[[#This Row],[Column5]]+1),"")</f>
        <v/>
      </c>
      <c r="CG223" s="1" t="str">
        <f>IFERROR(SEARCH(";",Table4[[#This Row],[reference/s]],Table4[[#This Row],[Column6]]+1),"")</f>
        <v/>
      </c>
      <c r="CH223" s="1" t="str">
        <f>IFERROR(SEARCH(";",Table4[[#This Row],[reference/s]],Table4[[#This Row],[Column7]]+1),"")</f>
        <v/>
      </c>
      <c r="CI223" s="1" t="str">
        <f>IFERROR(SEARCH(";",Table4[[#This Row],[reference/s]],Table4[[#This Row],[Column8]]+1),"")</f>
        <v/>
      </c>
      <c r="CJ223" s="1" t="str">
        <f>IFERROR(SEARCH(";",Table4[[#This Row],[reference/s]],Table4[[#This Row],[Column9]]+1),"")</f>
        <v/>
      </c>
      <c r="CK223" s="1" t="str">
        <f>IFERROR(SEARCH(";",Table4[[#This Row],[reference/s]],Table4[[#This Row],[Column10]]+1),"")</f>
        <v/>
      </c>
      <c r="CL223" s="1" t="str">
        <f>IFERROR(SEARCH(";",Table4[[#This Row],[reference/s]],Table4[[#This Row],[Column11]]+1),"")</f>
        <v/>
      </c>
      <c r="CM223" s="1" t="str">
        <f>IFERROR(MID(Table4[[#This Row],[reference/s]],Table4[[#This Row],[Column3]]+2,Table4[[#This Row],[Column4]]-Table4[[#This Row],[Column3]]-2),"")</f>
        <v/>
      </c>
      <c r="CN223" s="1" t="str">
        <f>IFERROR(MID(Table4[[#This Row],[reference/s]],Table4[[#This Row],[Column4]]+2,Table4[[#This Row],[Column5]]-Table4[[#This Row],[Column4]]-2),"")</f>
        <v/>
      </c>
      <c r="CO223" s="1" t="str">
        <f>IFERROR(MID(Table4[[#This Row],[reference/s]],Table4[[#This Row],[Column5]]+2,Table4[[#This Row],[Column6]]-Table4[[#This Row],[Column5]]-2),"")</f>
        <v/>
      </c>
    </row>
    <row r="224" spans="1:93">
      <c r="B224" t="s">
        <v>1590</v>
      </c>
      <c r="C224" t="s">
        <v>810</v>
      </c>
      <c r="D224" s="6"/>
      <c r="F224" s="15"/>
      <c r="G224" s="15">
        <v>37226</v>
      </c>
      <c r="H224" t="s">
        <v>660</v>
      </c>
      <c r="I224" s="74">
        <v>2001</v>
      </c>
      <c r="K224" t="s">
        <v>800</v>
      </c>
      <c r="L224" t="s">
        <v>50</v>
      </c>
      <c r="M224" t="s">
        <v>50</v>
      </c>
      <c r="O224" s="11" t="s">
        <v>704</v>
      </c>
      <c r="U224">
        <f>Table4[[#This Row],[Report]]*$P$322+Table4[[#This Row],[Journals]]*$Q$322+Table4[[#This Row],[Databases]]*$R$322+Table4[[#This Row],[Websites]]*$S$322+Table4[[#This Row],[Newspaper]]*$T$322</f>
        <v>0</v>
      </c>
      <c r="V224">
        <f>SUM(Table4[[#This Row],[Report]:[Websites]])</f>
        <v>0</v>
      </c>
      <c r="W224">
        <f>IF(Table4[[#This Row],[Insured Cost]]="",1,IF(Table4[[#This Row],[Reported cost]]="",2,""))</f>
        <v>1</v>
      </c>
      <c r="AA224">
        <v>700</v>
      </c>
      <c r="AD224">
        <v>6</v>
      </c>
      <c r="AF224" s="2"/>
      <c r="AG224" s="78"/>
      <c r="AS224" s="74"/>
      <c r="AT224" s="74"/>
      <c r="BE224">
        <v>5</v>
      </c>
      <c r="BZ224" t="str">
        <f>IFERROR(LEFT(Table4[[#This Row],[reference/s]],SEARCH(";",Table4[[#This Row],[reference/s]])-1),"")</f>
        <v>wiki</v>
      </c>
      <c r="CA224" t="str">
        <f>IFERROR(MID(Table4[[#This Row],[reference/s]],SEARCH(";",Table4[[#This Row],[reference/s]])+2,SEARCH(";",Table4[[#This Row],[reference/s]],SEARCH(";",Table4[[#This Row],[reference/s]])+1)-SEARCH(";",Table4[[#This Row],[reference/s]])-2),"")</f>
        <v/>
      </c>
      <c r="CB224">
        <f>IFERROR(SEARCH(";",Table4[[#This Row],[reference/s]]),"")</f>
        <v>5</v>
      </c>
      <c r="CC224" s="1" t="str">
        <f>IFERROR(SEARCH(";",Table4[[#This Row],[reference/s]],Table4[[#This Row],[Column2]]+1),"")</f>
        <v/>
      </c>
      <c r="CD224" s="1" t="str">
        <f>IFERROR(SEARCH(";",Table4[[#This Row],[reference/s]],Table4[[#This Row],[Column3]]+1),"")</f>
        <v/>
      </c>
      <c r="CE224" s="1" t="str">
        <f>IFERROR(SEARCH(";",Table4[[#This Row],[reference/s]],Table4[[#This Row],[Column4]]+1),"")</f>
        <v/>
      </c>
      <c r="CF224" s="1" t="str">
        <f>IFERROR(SEARCH(";",Table4[[#This Row],[reference/s]],Table4[[#This Row],[Column5]]+1),"")</f>
        <v/>
      </c>
      <c r="CG224" s="1" t="str">
        <f>IFERROR(SEARCH(";",Table4[[#This Row],[reference/s]],Table4[[#This Row],[Column6]]+1),"")</f>
        <v/>
      </c>
      <c r="CH224" s="1" t="str">
        <f>IFERROR(SEARCH(";",Table4[[#This Row],[reference/s]],Table4[[#This Row],[Column7]]+1),"")</f>
        <v/>
      </c>
      <c r="CI224" s="1" t="str">
        <f>IFERROR(SEARCH(";",Table4[[#This Row],[reference/s]],Table4[[#This Row],[Column8]]+1),"")</f>
        <v/>
      </c>
      <c r="CJ224" s="1" t="str">
        <f>IFERROR(SEARCH(";",Table4[[#This Row],[reference/s]],Table4[[#This Row],[Column9]]+1),"")</f>
        <v/>
      </c>
      <c r="CK224" s="1" t="str">
        <f>IFERROR(SEARCH(";",Table4[[#This Row],[reference/s]],Table4[[#This Row],[Column10]]+1),"")</f>
        <v/>
      </c>
      <c r="CL224" s="1" t="str">
        <f>IFERROR(SEARCH(";",Table4[[#This Row],[reference/s]],Table4[[#This Row],[Column11]]+1),"")</f>
        <v/>
      </c>
      <c r="CM224" s="1" t="str">
        <f>IFERROR(MID(Table4[[#This Row],[reference/s]],Table4[[#This Row],[Column3]]+2,Table4[[#This Row],[Column4]]-Table4[[#This Row],[Column3]]-2),"")</f>
        <v/>
      </c>
      <c r="CN224" s="1" t="str">
        <f>IFERROR(MID(Table4[[#This Row],[reference/s]],Table4[[#This Row],[Column4]]+2,Table4[[#This Row],[Column5]]-Table4[[#This Row],[Column4]]-2),"")</f>
        <v/>
      </c>
      <c r="CO224" s="1" t="str">
        <f>IFERROR(MID(Table4[[#This Row],[reference/s]],Table4[[#This Row],[Column5]]+2,Table4[[#This Row],[Column6]]-Table4[[#This Row],[Column5]]-2),"")</f>
        <v/>
      </c>
    </row>
    <row r="225" spans="1:93">
      <c r="B225" t="s">
        <v>1593</v>
      </c>
      <c r="C225" t="s">
        <v>606</v>
      </c>
      <c r="D225" t="s">
        <v>1532</v>
      </c>
      <c r="E225" t="s">
        <v>1533</v>
      </c>
      <c r="F225" s="4">
        <v>40563</v>
      </c>
      <c r="G225" s="4">
        <v>36937</v>
      </c>
      <c r="H225" t="s">
        <v>661</v>
      </c>
      <c r="I225" s="74">
        <v>2001</v>
      </c>
      <c r="J225" t="s">
        <v>1534</v>
      </c>
      <c r="K225" t="s">
        <v>1503</v>
      </c>
      <c r="L225" t="s">
        <v>37</v>
      </c>
      <c r="M225" t="s">
        <v>37</v>
      </c>
      <c r="O225" s="11" t="s">
        <v>1535</v>
      </c>
      <c r="P225">
        <v>1</v>
      </c>
      <c r="Q225">
        <v>0</v>
      </c>
      <c r="R225">
        <v>0</v>
      </c>
      <c r="S225">
        <v>0</v>
      </c>
      <c r="T225">
        <v>10</v>
      </c>
      <c r="U225">
        <f>Table4[[#This Row],[Report]]*$P$322+Table4[[#This Row],[Journals]]*$Q$322+Table4[[#This Row],[Databases]]*$R$322+Table4[[#This Row],[Websites]]*$S$322+Table4[[#This Row],[Newspaper]]*$T$322</f>
        <v>50</v>
      </c>
      <c r="V225">
        <f>SUM(Table4[[#This Row],[Report]:[Websites]])</f>
        <v>1</v>
      </c>
      <c r="W225" s="1">
        <f>IF(Table4[[#This Row],[Insured Cost]]="",1,IF(Table4[[#This Row],[Reported cost]]="",2,""))</f>
        <v>1</v>
      </c>
      <c r="AF225" s="2">
        <v>120000000</v>
      </c>
      <c r="AG225" s="78"/>
      <c r="AS225" s="74"/>
      <c r="AT225" s="74"/>
      <c r="BZ225" s="1" t="str">
        <f>IFERROR(LEFT(Table4[[#This Row],[reference/s]],SEARCH(";",Table4[[#This Row],[reference/s]])-1),"")</f>
        <v>Keys 2001 - Floods NSW 00-01</v>
      </c>
      <c r="CA225" s="1" t="str">
        <f>IFERROR(MID(Table4[[#This Row],[reference/s]],SEARCH(";",Table4[[#This Row],[reference/s]])+2,SEARCH(";",Table4[[#This Row],[reference/s]],SEARCH(";",Table4[[#This Row],[reference/s]])+1)-SEARCH(";",Table4[[#This Row],[reference/s]])-2),"")</f>
        <v/>
      </c>
      <c r="CB225" s="1">
        <f>IFERROR(SEARCH(";",Table4[[#This Row],[reference/s]]),"")</f>
        <v>29</v>
      </c>
      <c r="CC225" s="1" t="str">
        <f>IFERROR(SEARCH(";",Table4[[#This Row],[reference/s]],Table4[[#This Row],[Column2]]+1),"")</f>
        <v/>
      </c>
      <c r="CD225" s="1" t="str">
        <f>IFERROR(SEARCH(";",Table4[[#This Row],[reference/s]],Table4[[#This Row],[Column3]]+1),"")</f>
        <v/>
      </c>
      <c r="CE225" s="1" t="str">
        <f>IFERROR(SEARCH(";",Table4[[#This Row],[reference/s]],Table4[[#This Row],[Column4]]+1),"")</f>
        <v/>
      </c>
      <c r="CF225" s="1" t="str">
        <f>IFERROR(SEARCH(";",Table4[[#This Row],[reference/s]],Table4[[#This Row],[Column5]]+1),"")</f>
        <v/>
      </c>
      <c r="CG225" s="1" t="str">
        <f>IFERROR(SEARCH(";",Table4[[#This Row],[reference/s]],Table4[[#This Row],[Column6]]+1),"")</f>
        <v/>
      </c>
      <c r="CH225" s="1" t="str">
        <f>IFERROR(SEARCH(";",Table4[[#This Row],[reference/s]],Table4[[#This Row],[Column7]]+1),"")</f>
        <v/>
      </c>
      <c r="CI225" s="1" t="str">
        <f>IFERROR(SEARCH(";",Table4[[#This Row],[reference/s]],Table4[[#This Row],[Column8]]+1),"")</f>
        <v/>
      </c>
      <c r="CJ225" s="1" t="str">
        <f>IFERROR(SEARCH(";",Table4[[#This Row],[reference/s]],Table4[[#This Row],[Column9]]+1),"")</f>
        <v/>
      </c>
      <c r="CK225" s="1" t="str">
        <f>IFERROR(SEARCH(";",Table4[[#This Row],[reference/s]],Table4[[#This Row],[Column10]]+1),"")</f>
        <v/>
      </c>
      <c r="CL225" s="1" t="str">
        <f>IFERROR(SEARCH(";",Table4[[#This Row],[reference/s]],Table4[[#This Row],[Column11]]+1),"")</f>
        <v/>
      </c>
      <c r="CM225" s="1" t="str">
        <f>IFERROR(MID(Table4[[#This Row],[reference/s]],Table4[[#This Row],[Column3]]+2,Table4[[#This Row],[Column4]]-Table4[[#This Row],[Column3]]-2),"")</f>
        <v/>
      </c>
      <c r="CN225" s="1" t="str">
        <f>IFERROR(MID(Table4[[#This Row],[reference/s]],Table4[[#This Row],[Column4]]+2,Table4[[#This Row],[Column5]]-Table4[[#This Row],[Column4]]-2),"")</f>
        <v/>
      </c>
      <c r="CO225" s="1" t="str">
        <f>IFERROR(MID(Table4[[#This Row],[reference/s]],Table4[[#This Row],[Column5]]+2,Table4[[#This Row],[Column6]]-Table4[[#This Row],[Column5]]-2),"")</f>
        <v/>
      </c>
    </row>
    <row r="226" spans="1:93">
      <c r="A226">
        <v>520</v>
      </c>
      <c r="B226" t="s">
        <v>1582</v>
      </c>
      <c r="C226" t="s">
        <v>642</v>
      </c>
      <c r="D226" t="s">
        <v>393</v>
      </c>
      <c r="E226" t="s">
        <v>394</v>
      </c>
      <c r="F226" s="4">
        <v>36897</v>
      </c>
      <c r="G226" s="4">
        <v>36897</v>
      </c>
      <c r="H226" t="s">
        <v>657</v>
      </c>
      <c r="I226" s="74">
        <v>2001</v>
      </c>
      <c r="J226" t="s">
        <v>534</v>
      </c>
      <c r="K226" t="s">
        <v>534</v>
      </c>
      <c r="L226" t="s">
        <v>37</v>
      </c>
      <c r="M226" t="s">
        <v>37</v>
      </c>
      <c r="O226" s="11" t="s">
        <v>1037</v>
      </c>
      <c r="P226">
        <v>0</v>
      </c>
      <c r="Q226">
        <v>0</v>
      </c>
      <c r="R226">
        <v>1</v>
      </c>
      <c r="S226">
        <v>2</v>
      </c>
      <c r="T226">
        <v>15</v>
      </c>
      <c r="U226">
        <f>Table4[[#This Row],[Report]]*$P$322+Table4[[#This Row],[Journals]]*$Q$322+Table4[[#This Row],[Databases]]*$R$322+Table4[[#This Row],[Websites]]*$S$322+Table4[[#This Row],[Newspaper]]*$T$322</f>
        <v>55</v>
      </c>
      <c r="V226">
        <f>SUM(Table4[[#This Row],[Report]:[Websites]])</f>
        <v>3</v>
      </c>
      <c r="W226" t="str">
        <f>IF(Table4[[#This Row],[Insured Cost]]="",1,IF(Table4[[#This Row],[Reported cost]]="",2,""))</f>
        <v/>
      </c>
      <c r="Y226">
        <v>10000</v>
      </c>
      <c r="AE226" s="2">
        <v>15000000</v>
      </c>
      <c r="AF226" s="2">
        <v>100000000</v>
      </c>
      <c r="AG226" s="78">
        <v>500</v>
      </c>
      <c r="AS226" s="74"/>
      <c r="AT226" s="74"/>
      <c r="BD226">
        <v>400</v>
      </c>
      <c r="BL226">
        <v>150</v>
      </c>
      <c r="BZ226" t="str">
        <f>IFERROR(LEFT(Table4[[#This Row],[reference/s]],SEARCH(";",Table4[[#This Row],[reference/s]])-1),"")</f>
        <v>wiki</v>
      </c>
      <c r="CA226" t="str">
        <f>IFERROR(MID(Table4[[#This Row],[reference/s]],SEARCH(";",Table4[[#This Row],[reference/s]])+2,SEARCH(";",Table4[[#This Row],[reference/s]],SEARCH(";",Table4[[#This Row],[reference/s]])+1)-SEARCH(";",Table4[[#This Row],[reference/s]])-2),"")</f>
        <v>ICA</v>
      </c>
      <c r="CB226">
        <f>IFERROR(SEARCH(";",Table4[[#This Row],[reference/s]]),"")</f>
        <v>5</v>
      </c>
      <c r="CC226" s="1">
        <f>IFERROR(SEARCH(";",Table4[[#This Row],[reference/s]],Table4[[#This Row],[Column2]]+1),"")</f>
        <v>10</v>
      </c>
      <c r="CD226" s="1">
        <f>IFERROR(SEARCH(";",Table4[[#This Row],[reference/s]],Table4[[#This Row],[Column3]]+1),"")</f>
        <v>25</v>
      </c>
      <c r="CE226" s="1" t="str">
        <f>IFERROR(SEARCH(";",Table4[[#This Row],[reference/s]],Table4[[#This Row],[Column4]]+1),"")</f>
        <v/>
      </c>
      <c r="CF226" s="1" t="str">
        <f>IFERROR(SEARCH(";",Table4[[#This Row],[reference/s]],Table4[[#This Row],[Column5]]+1),"")</f>
        <v/>
      </c>
      <c r="CG226" s="1" t="str">
        <f>IFERROR(SEARCH(";",Table4[[#This Row],[reference/s]],Table4[[#This Row],[Column6]]+1),"")</f>
        <v/>
      </c>
      <c r="CH226" s="1" t="str">
        <f>IFERROR(SEARCH(";",Table4[[#This Row],[reference/s]],Table4[[#This Row],[Column7]]+1),"")</f>
        <v/>
      </c>
      <c r="CI226" s="1" t="str">
        <f>IFERROR(SEARCH(";",Table4[[#This Row],[reference/s]],Table4[[#This Row],[Column8]]+1),"")</f>
        <v/>
      </c>
      <c r="CJ226" s="1" t="str">
        <f>IFERROR(SEARCH(";",Table4[[#This Row],[reference/s]],Table4[[#This Row],[Column9]]+1),"")</f>
        <v/>
      </c>
      <c r="CK226" s="1" t="str">
        <f>IFERROR(SEARCH(";",Table4[[#This Row],[reference/s]],Table4[[#This Row],[Column10]]+1),"")</f>
        <v/>
      </c>
      <c r="CL226" s="1" t="str">
        <f>IFERROR(SEARCH(";",Table4[[#This Row],[reference/s]],Table4[[#This Row],[Column11]]+1),"")</f>
        <v/>
      </c>
      <c r="CM226" s="1" t="str">
        <f>IFERROR(MID(Table4[[#This Row],[reference/s]],Table4[[#This Row],[Column3]]+2,Table4[[#This Row],[Column4]]-Table4[[#This Row],[Column3]]-2),"")</f>
        <v>PDF newspaper</v>
      </c>
      <c r="CN226" s="1" t="str">
        <f>IFERROR(MID(Table4[[#This Row],[reference/s]],Table4[[#This Row],[Column4]]+2,Table4[[#This Row],[Column5]]-Table4[[#This Row],[Column4]]-2),"")</f>
        <v/>
      </c>
      <c r="CO226" s="1" t="str">
        <f>IFERROR(MID(Table4[[#This Row],[reference/s]],Table4[[#This Row],[Column5]]+2,Table4[[#This Row],[Column6]]-Table4[[#This Row],[Column5]]-2),"")</f>
        <v/>
      </c>
    </row>
    <row r="227" spans="1:93">
      <c r="A227">
        <v>424</v>
      </c>
      <c r="B227" t="s">
        <v>1587</v>
      </c>
      <c r="C227" t="s">
        <v>642</v>
      </c>
      <c r="D227" t="s">
        <v>294</v>
      </c>
      <c r="E227" t="s">
        <v>295</v>
      </c>
      <c r="F227" s="4">
        <v>37213</v>
      </c>
      <c r="G227" s="4">
        <v>37216</v>
      </c>
      <c r="H227" t="s">
        <v>659</v>
      </c>
      <c r="I227" s="74">
        <v>2001</v>
      </c>
      <c r="K227" t="s">
        <v>537</v>
      </c>
      <c r="L227" t="s">
        <v>37</v>
      </c>
      <c r="M227" t="s">
        <v>37</v>
      </c>
      <c r="N227" t="s">
        <v>739</v>
      </c>
      <c r="O227" s="11" t="s">
        <v>1038</v>
      </c>
      <c r="P227">
        <v>0</v>
      </c>
      <c r="Q227">
        <v>0</v>
      </c>
      <c r="R227">
        <v>2</v>
      </c>
      <c r="S227">
        <v>2</v>
      </c>
      <c r="T227">
        <v>0</v>
      </c>
      <c r="U227">
        <f>Table4[[#This Row],[Report]]*$P$322+Table4[[#This Row],[Journals]]*$Q$322+Table4[[#This Row],[Databases]]*$R$322+Table4[[#This Row],[Websites]]*$S$322+Table4[[#This Row],[Newspaper]]*$T$322</f>
        <v>60</v>
      </c>
      <c r="V227">
        <f>SUM(Table4[[#This Row],[Report]:[Websites]])</f>
        <v>4</v>
      </c>
      <c r="W227">
        <f>IF(Table4[[#This Row],[Insured Cost]]="",1,IF(Table4[[#This Row],[Reported cost]]="",2,""))</f>
        <v>2</v>
      </c>
      <c r="Y227">
        <v>370000</v>
      </c>
      <c r="Z227">
        <v>100</v>
      </c>
      <c r="AA227">
        <v>50</v>
      </c>
      <c r="AD227">
        <v>3</v>
      </c>
      <c r="AE227" s="2">
        <v>30000000</v>
      </c>
      <c r="AF227" s="2"/>
      <c r="AG227" s="78"/>
      <c r="AS227" s="74"/>
      <c r="AT227" s="74"/>
      <c r="BD227">
        <v>2000</v>
      </c>
      <c r="BG227">
        <v>100</v>
      </c>
      <c r="BL227">
        <v>200</v>
      </c>
      <c r="BY227" t="s">
        <v>296</v>
      </c>
      <c r="BZ227" t="str">
        <f>IFERROR(LEFT(Table4[[#This Row],[reference/s]],SEARCH(";",Table4[[#This Row],[reference/s]])-1),"")</f>
        <v>wiki</v>
      </c>
      <c r="CA227" t="str">
        <f>IFERROR(MID(Table4[[#This Row],[reference/s]],SEARCH(";",Table4[[#This Row],[reference/s]])+2,SEARCH(";",Table4[[#This Row],[reference/s]],SEARCH(";",Table4[[#This Row],[reference/s]])+1)-SEARCH(";",Table4[[#This Row],[reference/s]])-2),"")</f>
        <v>ICA</v>
      </c>
      <c r="CB227">
        <f>IFERROR(SEARCH(";",Table4[[#This Row],[reference/s]]),"")</f>
        <v>5</v>
      </c>
      <c r="CC227" s="1">
        <f>IFERROR(SEARCH(";",Table4[[#This Row],[reference/s]],Table4[[#This Row],[Column2]]+1),"")</f>
        <v>10</v>
      </c>
      <c r="CD227" s="1">
        <f>IFERROR(SEARCH(";",Table4[[#This Row],[reference/s]],Table4[[#This Row],[Column3]]+1),"")</f>
        <v>20</v>
      </c>
      <c r="CE227" s="1" t="str">
        <f>IFERROR(SEARCH(";",Table4[[#This Row],[reference/s]],Table4[[#This Row],[Column4]]+1),"")</f>
        <v/>
      </c>
      <c r="CF227" s="1" t="str">
        <f>IFERROR(SEARCH(";",Table4[[#This Row],[reference/s]],Table4[[#This Row],[Column5]]+1),"")</f>
        <v/>
      </c>
      <c r="CG227" s="1" t="str">
        <f>IFERROR(SEARCH(";",Table4[[#This Row],[reference/s]],Table4[[#This Row],[Column6]]+1),"")</f>
        <v/>
      </c>
      <c r="CH227" s="1" t="str">
        <f>IFERROR(SEARCH(";",Table4[[#This Row],[reference/s]],Table4[[#This Row],[Column7]]+1),"")</f>
        <v/>
      </c>
      <c r="CI227" s="1" t="str">
        <f>IFERROR(SEARCH(";",Table4[[#This Row],[reference/s]],Table4[[#This Row],[Column8]]+1),"")</f>
        <v/>
      </c>
      <c r="CJ227" s="1" t="str">
        <f>IFERROR(SEARCH(";",Table4[[#This Row],[reference/s]],Table4[[#This Row],[Column9]]+1),"")</f>
        <v/>
      </c>
      <c r="CK227" s="1" t="str">
        <f>IFERROR(SEARCH(";",Table4[[#This Row],[reference/s]],Table4[[#This Row],[Column10]]+1),"")</f>
        <v/>
      </c>
      <c r="CL227" s="1" t="str">
        <f>IFERROR(SEARCH(";",Table4[[#This Row],[reference/s]],Table4[[#This Row],[Column11]]+1),"")</f>
        <v/>
      </c>
      <c r="CM227" s="1" t="str">
        <f>IFERROR(MID(Table4[[#This Row],[reference/s]],Table4[[#This Row],[Column3]]+2,Table4[[#This Row],[Column4]]-Table4[[#This Row],[Column3]]-2),"")</f>
        <v>EM-Track</v>
      </c>
      <c r="CN227" s="1" t="str">
        <f>IFERROR(MID(Table4[[#This Row],[reference/s]],Table4[[#This Row],[Column4]]+2,Table4[[#This Row],[Column5]]-Table4[[#This Row],[Column4]]-2),"")</f>
        <v/>
      </c>
      <c r="CO227" s="1" t="str">
        <f>IFERROR(MID(Table4[[#This Row],[reference/s]],Table4[[#This Row],[Column5]]+2,Table4[[#This Row],[Column6]]-Table4[[#This Row],[Column5]]-2),"")</f>
        <v/>
      </c>
    </row>
    <row r="228" spans="1:93">
      <c r="B228" t="s">
        <v>1593</v>
      </c>
      <c r="C228" t="s">
        <v>475</v>
      </c>
      <c r="D228" t="s">
        <v>1181</v>
      </c>
      <c r="E228" t="s">
        <v>844</v>
      </c>
      <c r="F228" s="4">
        <v>36965</v>
      </c>
      <c r="G228" s="4">
        <v>36972</v>
      </c>
      <c r="H228" t="s">
        <v>661</v>
      </c>
      <c r="I228" s="74">
        <v>2001</v>
      </c>
      <c r="J228" t="s">
        <v>1506</v>
      </c>
      <c r="K228" t="s">
        <v>613</v>
      </c>
      <c r="L228" t="s">
        <v>743</v>
      </c>
      <c r="M228" t="s">
        <v>163</v>
      </c>
      <c r="N228" t="s">
        <v>50</v>
      </c>
      <c r="O228" s="11" t="s">
        <v>1180</v>
      </c>
      <c r="P228">
        <v>1</v>
      </c>
      <c r="Q228">
        <v>0</v>
      </c>
      <c r="R228">
        <v>1</v>
      </c>
      <c r="S228">
        <v>1</v>
      </c>
      <c r="T228">
        <v>0</v>
      </c>
      <c r="U228">
        <f>Table4[[#This Row],[Report]]*$P$322+Table4[[#This Row],[Journals]]*$Q$322+Table4[[#This Row],[Databases]]*$R$322+Table4[[#This Row],[Websites]]*$S$322+Table4[[#This Row],[Newspaper]]*$T$322</f>
        <v>70</v>
      </c>
      <c r="V228">
        <f>SUM(Table4[[#This Row],[Report]:[Websites]])</f>
        <v>3</v>
      </c>
      <c r="W228">
        <f>IF(Table4[[#This Row],[Insured Cost]]="",1,IF(Table4[[#This Row],[Reported cost]]="",2,""))</f>
        <v>1</v>
      </c>
      <c r="X228">
        <v>700</v>
      </c>
      <c r="AF228" s="2">
        <v>13000000</v>
      </c>
      <c r="AG228" s="78"/>
      <c r="AS228" s="74"/>
      <c r="AT228" s="74"/>
      <c r="BZ228" t="str">
        <f>IFERROR(LEFT(Table4[[#This Row],[reference/s]],SEARCH(";",Table4[[#This Row],[reference/s]])-1),"")</f>
        <v>Callaghan - cyclone impacts in the gulf</v>
      </c>
      <c r="CA228" t="str">
        <f>IFERROR(MID(Table4[[#This Row],[reference/s]],SEARCH(";",Table4[[#This Row],[reference/s]])+2,SEARCH(";",Table4[[#This Row],[reference/s]],SEARCH(";",Table4[[#This Row],[reference/s]])+1)-SEARCH(";",Table4[[#This Row],[reference/s]])-2),"")</f>
        <v>http://www.bom.gov.au/cyclone/history/wylva.shtml</v>
      </c>
      <c r="CB228">
        <f>IFERROR(SEARCH(";",Table4[[#This Row],[reference/s]]),"")</f>
        <v>40</v>
      </c>
      <c r="CC228" s="1">
        <f>IFERROR(SEARCH(";",Table4[[#This Row],[reference/s]],Table4[[#This Row],[Column2]]+1),"")</f>
        <v>91</v>
      </c>
      <c r="CD228" s="1" t="str">
        <f>IFERROR(SEARCH(";",Table4[[#This Row],[reference/s]],Table4[[#This Row],[Column3]]+1),"")</f>
        <v/>
      </c>
      <c r="CE228" s="1" t="str">
        <f>IFERROR(SEARCH(";",Table4[[#This Row],[reference/s]],Table4[[#This Row],[Column4]]+1),"")</f>
        <v/>
      </c>
      <c r="CF228" s="1" t="str">
        <f>IFERROR(SEARCH(";",Table4[[#This Row],[reference/s]],Table4[[#This Row],[Column5]]+1),"")</f>
        <v/>
      </c>
      <c r="CG228" s="1" t="str">
        <f>IFERROR(SEARCH(";",Table4[[#This Row],[reference/s]],Table4[[#This Row],[Column6]]+1),"")</f>
        <v/>
      </c>
      <c r="CH228" s="1" t="str">
        <f>IFERROR(SEARCH(";",Table4[[#This Row],[reference/s]],Table4[[#This Row],[Column7]]+1),"")</f>
        <v/>
      </c>
      <c r="CI228" s="1" t="str">
        <f>IFERROR(SEARCH(";",Table4[[#This Row],[reference/s]],Table4[[#This Row],[Column8]]+1),"")</f>
        <v/>
      </c>
      <c r="CJ228" s="1" t="str">
        <f>IFERROR(SEARCH(";",Table4[[#This Row],[reference/s]],Table4[[#This Row],[Column9]]+1),"")</f>
        <v/>
      </c>
      <c r="CK228" s="1" t="str">
        <f>IFERROR(SEARCH(";",Table4[[#This Row],[reference/s]],Table4[[#This Row],[Column10]]+1),"")</f>
        <v/>
      </c>
      <c r="CL228" s="1" t="str">
        <f>IFERROR(SEARCH(";",Table4[[#This Row],[reference/s]],Table4[[#This Row],[Column11]]+1),"")</f>
        <v/>
      </c>
      <c r="CM228" s="1" t="str">
        <f>IFERROR(MID(Table4[[#This Row],[reference/s]],Table4[[#This Row],[Column3]]+2,Table4[[#This Row],[Column4]]-Table4[[#This Row],[Column3]]-2),"")</f>
        <v/>
      </c>
      <c r="CN228" s="1" t="str">
        <f>IFERROR(MID(Table4[[#This Row],[reference/s]],Table4[[#This Row],[Column4]]+2,Table4[[#This Row],[Column5]]-Table4[[#This Row],[Column4]]-2),"")</f>
        <v/>
      </c>
      <c r="CO228" s="1" t="str">
        <f>IFERROR(MID(Table4[[#This Row],[reference/s]],Table4[[#This Row],[Column5]]+2,Table4[[#This Row],[Column6]]-Table4[[#This Row],[Column5]]-2),"")</f>
        <v/>
      </c>
    </row>
    <row r="229" spans="1:93">
      <c r="A229">
        <v>88</v>
      </c>
      <c r="B229" t="s">
        <v>1587</v>
      </c>
      <c r="C229" t="s">
        <v>642</v>
      </c>
      <c r="D229" t="s">
        <v>1183</v>
      </c>
      <c r="E229" t="s">
        <v>96</v>
      </c>
      <c r="F229" s="4">
        <v>36906</v>
      </c>
      <c r="G229" s="4">
        <v>36906</v>
      </c>
      <c r="H229" t="s">
        <v>657</v>
      </c>
      <c r="I229" s="74">
        <v>2001</v>
      </c>
      <c r="J229" t="s">
        <v>1508</v>
      </c>
      <c r="K229" t="s">
        <v>486</v>
      </c>
      <c r="L229" t="s">
        <v>37</v>
      </c>
      <c r="M229" t="s">
        <v>37</v>
      </c>
      <c r="N229" t="s">
        <v>739</v>
      </c>
      <c r="O229" s="11" t="s">
        <v>1179</v>
      </c>
      <c r="P229">
        <v>0</v>
      </c>
      <c r="Q229">
        <v>0</v>
      </c>
      <c r="R229">
        <v>3</v>
      </c>
      <c r="S229">
        <v>1</v>
      </c>
      <c r="T229">
        <v>0</v>
      </c>
      <c r="U229">
        <f>Table4[[#This Row],[Report]]*$P$322+Table4[[#This Row],[Journals]]*$Q$322+Table4[[#This Row],[Databases]]*$R$322+Table4[[#This Row],[Websites]]*$S$322+Table4[[#This Row],[Newspaper]]*$T$322</f>
        <v>70</v>
      </c>
      <c r="V229">
        <f>SUM(Table4[[#This Row],[Report]:[Websites]])</f>
        <v>4</v>
      </c>
      <c r="W229">
        <f>IF(Table4[[#This Row],[Insured Cost]]="",1,IF(Table4[[#This Row],[Reported cost]]="",2,""))</f>
        <v>2</v>
      </c>
      <c r="Y229">
        <v>230000</v>
      </c>
      <c r="AA229">
        <v>50</v>
      </c>
      <c r="AD229">
        <v>1</v>
      </c>
      <c r="AE229" s="2">
        <v>12000000</v>
      </c>
      <c r="AF229" s="2"/>
      <c r="AG229" s="78"/>
      <c r="AS229" s="74"/>
      <c r="AT229" s="74"/>
      <c r="BY229" t="s">
        <v>97</v>
      </c>
      <c r="BZ229" t="str">
        <f>IFERROR(LEFT(Table4[[#This Row],[reference/s]],SEARCH(";",Table4[[#This Row],[reference/s]])-1),"")</f>
        <v>wiki</v>
      </c>
      <c r="CA229" t="str">
        <f>IFERROR(MID(Table4[[#This Row],[reference/s]],SEARCH(";",Table4[[#This Row],[reference/s]])+2,SEARCH(";",Table4[[#This Row],[reference/s]],SEARCH(";",Table4[[#This Row],[reference/s]])+1)-SEARCH(";",Table4[[#This Row],[reference/s]])-2),"")</f>
        <v>ICA</v>
      </c>
      <c r="CB229">
        <f>IFERROR(SEARCH(";",Table4[[#This Row],[reference/s]]),"")</f>
        <v>5</v>
      </c>
      <c r="CC229" s="1">
        <f>IFERROR(SEARCH(";",Table4[[#This Row],[reference/s]],Table4[[#This Row],[Column2]]+1),"")</f>
        <v>10</v>
      </c>
      <c r="CD229" s="1">
        <f>IFERROR(SEARCH(";",Table4[[#This Row],[reference/s]],Table4[[#This Row],[Column3]]+1),"")</f>
        <v>20</v>
      </c>
      <c r="CE229" s="1" t="str">
        <f>IFERROR(SEARCH(";",Table4[[#This Row],[reference/s]],Table4[[#This Row],[Column4]]+1),"")</f>
        <v/>
      </c>
      <c r="CF229" s="1" t="str">
        <f>IFERROR(SEARCH(";",Table4[[#This Row],[reference/s]],Table4[[#This Row],[Column5]]+1),"")</f>
        <v/>
      </c>
      <c r="CG229" s="1" t="str">
        <f>IFERROR(SEARCH(";",Table4[[#This Row],[reference/s]],Table4[[#This Row],[Column6]]+1),"")</f>
        <v/>
      </c>
      <c r="CH229" s="1" t="str">
        <f>IFERROR(SEARCH(";",Table4[[#This Row],[reference/s]],Table4[[#This Row],[Column7]]+1),"")</f>
        <v/>
      </c>
      <c r="CI229" s="1" t="str">
        <f>IFERROR(SEARCH(";",Table4[[#This Row],[reference/s]],Table4[[#This Row],[Column8]]+1),"")</f>
        <v/>
      </c>
      <c r="CJ229" s="1" t="str">
        <f>IFERROR(SEARCH(";",Table4[[#This Row],[reference/s]],Table4[[#This Row],[Column9]]+1),"")</f>
        <v/>
      </c>
      <c r="CK229" s="1" t="str">
        <f>IFERROR(SEARCH(";",Table4[[#This Row],[reference/s]],Table4[[#This Row],[Column10]]+1),"")</f>
        <v/>
      </c>
      <c r="CL229" s="1" t="str">
        <f>IFERROR(SEARCH(";",Table4[[#This Row],[reference/s]],Table4[[#This Row],[Column11]]+1),"")</f>
        <v/>
      </c>
      <c r="CM229" s="1" t="str">
        <f>IFERROR(MID(Table4[[#This Row],[reference/s]],Table4[[#This Row],[Column3]]+2,Table4[[#This Row],[Column4]]-Table4[[#This Row],[Column3]]-2),"")</f>
        <v>EM-Track</v>
      </c>
      <c r="CN229" s="1" t="str">
        <f>IFERROR(MID(Table4[[#This Row],[reference/s]],Table4[[#This Row],[Column4]]+2,Table4[[#This Row],[Column5]]-Table4[[#This Row],[Column4]]-2),"")</f>
        <v/>
      </c>
      <c r="CO229" s="1" t="str">
        <f>IFERROR(MID(Table4[[#This Row],[reference/s]],Table4[[#This Row],[Column5]]+2,Table4[[#This Row],[Column6]]-Table4[[#This Row],[Column5]]-2),"")</f>
        <v/>
      </c>
    </row>
    <row r="230" spans="1:93">
      <c r="A230">
        <v>136</v>
      </c>
      <c r="B230" t="s">
        <v>1582</v>
      </c>
      <c r="C230" t="s">
        <v>642</v>
      </c>
      <c r="D230" t="s">
        <v>120</v>
      </c>
      <c r="E230" t="s">
        <v>121</v>
      </c>
      <c r="F230" s="4">
        <v>37228</v>
      </c>
      <c r="G230" s="4">
        <v>37228</v>
      </c>
      <c r="H230" t="s">
        <v>660</v>
      </c>
      <c r="I230" s="74">
        <v>2001</v>
      </c>
      <c r="K230" t="s">
        <v>538</v>
      </c>
      <c r="L230" t="s">
        <v>37</v>
      </c>
      <c r="M230" t="s">
        <v>37</v>
      </c>
      <c r="N230" t="s">
        <v>739</v>
      </c>
      <c r="O230" s="11" t="s">
        <v>1039</v>
      </c>
      <c r="P230">
        <v>0</v>
      </c>
      <c r="Q230">
        <v>1</v>
      </c>
      <c r="R230">
        <v>2</v>
      </c>
      <c r="S230">
        <v>1</v>
      </c>
      <c r="T230">
        <v>0</v>
      </c>
      <c r="U230">
        <f>Table4[[#This Row],[Report]]*$P$322+Table4[[#This Row],[Journals]]*$Q$322+Table4[[#This Row],[Databases]]*$R$322+Table4[[#This Row],[Websites]]*$S$322+Table4[[#This Row],[Newspaper]]*$T$322</f>
        <v>80</v>
      </c>
      <c r="V230">
        <f>SUM(Table4[[#This Row],[Report]:[Websites]])</f>
        <v>4</v>
      </c>
      <c r="W230" t="str">
        <f>IF(Table4[[#This Row],[Insured Cost]]="",1,IF(Table4[[#This Row],[Reported cost]]="",2,""))</f>
        <v/>
      </c>
      <c r="Y230">
        <v>280000</v>
      </c>
      <c r="AA230">
        <v>30</v>
      </c>
      <c r="AD230">
        <v>2</v>
      </c>
      <c r="AE230" s="2">
        <v>30000000</v>
      </c>
      <c r="AF230" s="2">
        <v>130000000</v>
      </c>
      <c r="AG230" s="78"/>
      <c r="AS230" s="74"/>
      <c r="AT230" s="74"/>
      <c r="BY230" t="s">
        <v>122</v>
      </c>
      <c r="BZ230" t="str">
        <f>IFERROR(LEFT(Table4[[#This Row],[reference/s]],SEARCH(";",Table4[[#This Row],[reference/s]])-1),"")</f>
        <v>Schuster et al.,2005</v>
      </c>
      <c r="CA230" t="str">
        <f>IFERROR(MID(Table4[[#This Row],[reference/s]],SEARCH(";",Table4[[#This Row],[reference/s]])+2,SEARCH(";",Table4[[#This Row],[reference/s]],SEARCH(";",Table4[[#This Row],[reference/s]])+1)-SEARCH(";",Table4[[#This Row],[reference/s]])-2),"")</f>
        <v>wiki</v>
      </c>
      <c r="CB230">
        <f>IFERROR(SEARCH(";",Table4[[#This Row],[reference/s]]),"")</f>
        <v>21</v>
      </c>
      <c r="CC230" s="1">
        <f>IFERROR(SEARCH(";",Table4[[#This Row],[reference/s]],Table4[[#This Row],[Column2]]+1),"")</f>
        <v>27</v>
      </c>
      <c r="CD230" s="1">
        <f>IFERROR(SEARCH(";",Table4[[#This Row],[reference/s]],Table4[[#This Row],[Column3]]+1),"")</f>
        <v>32</v>
      </c>
      <c r="CE230" s="1">
        <f>IFERROR(SEARCH(";",Table4[[#This Row],[reference/s]],Table4[[#This Row],[Column4]]+1),"")</f>
        <v>43</v>
      </c>
      <c r="CF230" s="1" t="str">
        <f>IFERROR(SEARCH(";",Table4[[#This Row],[reference/s]],Table4[[#This Row],[Column5]]+1),"")</f>
        <v/>
      </c>
      <c r="CG230" s="1" t="str">
        <f>IFERROR(SEARCH(";",Table4[[#This Row],[reference/s]],Table4[[#This Row],[Column6]]+1),"")</f>
        <v/>
      </c>
      <c r="CH230" s="1" t="str">
        <f>IFERROR(SEARCH(";",Table4[[#This Row],[reference/s]],Table4[[#This Row],[Column7]]+1),"")</f>
        <v/>
      </c>
      <c r="CI230" s="1" t="str">
        <f>IFERROR(SEARCH(";",Table4[[#This Row],[reference/s]],Table4[[#This Row],[Column8]]+1),"")</f>
        <v/>
      </c>
      <c r="CJ230" s="1" t="str">
        <f>IFERROR(SEARCH(";",Table4[[#This Row],[reference/s]],Table4[[#This Row],[Column9]]+1),"")</f>
        <v/>
      </c>
      <c r="CK230" s="1" t="str">
        <f>IFERROR(SEARCH(";",Table4[[#This Row],[reference/s]],Table4[[#This Row],[Column10]]+1),"")</f>
        <v/>
      </c>
      <c r="CL230" s="1" t="str">
        <f>IFERROR(SEARCH(";",Table4[[#This Row],[reference/s]],Table4[[#This Row],[Column11]]+1),"")</f>
        <v/>
      </c>
      <c r="CM230" s="1" t="str">
        <f>IFERROR(MID(Table4[[#This Row],[reference/s]],Table4[[#This Row],[Column3]]+2,Table4[[#This Row],[Column4]]-Table4[[#This Row],[Column3]]-2),"")</f>
        <v>ICA</v>
      </c>
      <c r="CN230" s="1" t="str">
        <f>IFERROR(MID(Table4[[#This Row],[reference/s]],Table4[[#This Row],[Column4]]+2,Table4[[#This Row],[Column5]]-Table4[[#This Row],[Column4]]-2),"")</f>
        <v xml:space="preserve"> EM-Track</v>
      </c>
      <c r="CO230" s="1" t="str">
        <f>IFERROR(MID(Table4[[#This Row],[reference/s]],Table4[[#This Row],[Column5]]+2,Table4[[#This Row],[Column6]]-Table4[[#This Row],[Column5]]-2),"")</f>
        <v/>
      </c>
    </row>
    <row r="231" spans="1:93">
      <c r="A231">
        <v>186</v>
      </c>
      <c r="B231" t="s">
        <v>1581</v>
      </c>
      <c r="C231" t="s">
        <v>606</v>
      </c>
      <c r="D231" t="s">
        <v>137</v>
      </c>
      <c r="E231" t="s">
        <v>138</v>
      </c>
      <c r="F231" s="4">
        <v>36959</v>
      </c>
      <c r="G231" s="4">
        <v>36961</v>
      </c>
      <c r="H231" t="s">
        <v>658</v>
      </c>
      <c r="I231" s="74">
        <v>2001</v>
      </c>
      <c r="J231" t="s">
        <v>1507</v>
      </c>
      <c r="K231" t="s">
        <v>536</v>
      </c>
      <c r="L231" t="s">
        <v>50</v>
      </c>
      <c r="M231" t="s">
        <v>50</v>
      </c>
      <c r="N231" t="s">
        <v>739</v>
      </c>
      <c r="O231" s="11" t="s">
        <v>1169</v>
      </c>
      <c r="P231">
        <v>1</v>
      </c>
      <c r="Q231">
        <v>0</v>
      </c>
      <c r="R231">
        <v>2</v>
      </c>
      <c r="S231">
        <v>0</v>
      </c>
      <c r="T231">
        <v>1</v>
      </c>
      <c r="U231">
        <f>Table4[[#This Row],[Report]]*$P$322+Table4[[#This Row],[Journals]]*$Q$322+Table4[[#This Row],[Databases]]*$R$322+Table4[[#This Row],[Websites]]*$S$322+Table4[[#This Row],[Newspaper]]*$T$322</f>
        <v>81</v>
      </c>
      <c r="V231">
        <f>SUM(Table4[[#This Row],[Report]:[Websites]])</f>
        <v>3</v>
      </c>
      <c r="W231">
        <f>IF(Table4[[#This Row],[Insured Cost]]="",1,IF(Table4[[#This Row],[Reported cost]]="",2,""))</f>
        <v>2</v>
      </c>
      <c r="X231">
        <v>50</v>
      </c>
      <c r="AA231">
        <v>10</v>
      </c>
      <c r="AD231">
        <v>2</v>
      </c>
      <c r="AE231" s="2">
        <v>37000000</v>
      </c>
      <c r="AF231" s="2"/>
      <c r="AG231" s="78"/>
      <c r="AO231">
        <v>166</v>
      </c>
      <c r="AS231" s="74">
        <v>707</v>
      </c>
      <c r="AT231" s="74"/>
      <c r="BY231" t="s">
        <v>139</v>
      </c>
      <c r="BZ231" t="str">
        <f>IFERROR(LEFT(Table4[[#This Row],[reference/s]],SEARCH(";",Table4[[#This Row],[reference/s]])-1),"")</f>
        <v>EM-Track</v>
      </c>
      <c r="CA231" t="str">
        <f>IFERROR(MID(Table4[[#This Row],[reference/s]],SEARCH(";",Table4[[#This Row],[reference/s]])+2,SEARCH(";",Table4[[#This Row],[reference/s]],SEARCH(";",Table4[[#This Row],[reference/s]])+1)-SEARCH(";",Table4[[#This Row],[reference/s]])-2),"")</f>
        <v>wiki</v>
      </c>
      <c r="CB231">
        <f>IFERROR(SEARCH(";",Table4[[#This Row],[reference/s]]),"")</f>
        <v>9</v>
      </c>
      <c r="CC231" s="1">
        <f>IFERROR(SEARCH(";",Table4[[#This Row],[reference/s]],Table4[[#This Row],[Column2]]+1),"")</f>
        <v>15</v>
      </c>
      <c r="CD231" s="1">
        <f>IFERROR(SEARCH(";",Table4[[#This Row],[reference/s]],Table4[[#This Row],[Column3]]+1),"")</f>
        <v>20</v>
      </c>
      <c r="CE231" s="1">
        <f>IFERROR(SEARCH(";",Table4[[#This Row],[reference/s]],Table4[[#This Row],[Column4]]+1),"")</f>
        <v>39</v>
      </c>
      <c r="CF231" s="1" t="str">
        <f>IFERROR(SEARCH(";",Table4[[#This Row],[reference/s]],Table4[[#This Row],[Column5]]+1),"")</f>
        <v/>
      </c>
      <c r="CG231" s="1" t="str">
        <f>IFERROR(SEARCH(";",Table4[[#This Row],[reference/s]],Table4[[#This Row],[Column6]]+1),"")</f>
        <v/>
      </c>
      <c r="CH231" s="1" t="str">
        <f>IFERROR(SEARCH(";",Table4[[#This Row],[reference/s]],Table4[[#This Row],[Column7]]+1),"")</f>
        <v/>
      </c>
      <c r="CI231" s="1" t="str">
        <f>IFERROR(SEARCH(";",Table4[[#This Row],[reference/s]],Table4[[#This Row],[Column8]]+1),"")</f>
        <v/>
      </c>
      <c r="CJ231" s="1" t="str">
        <f>IFERROR(SEARCH(";",Table4[[#This Row],[reference/s]],Table4[[#This Row],[Column9]]+1),"")</f>
        <v/>
      </c>
      <c r="CK231" s="1" t="str">
        <f>IFERROR(SEARCH(";",Table4[[#This Row],[reference/s]],Table4[[#This Row],[Column10]]+1),"")</f>
        <v/>
      </c>
      <c r="CL231" s="1" t="str">
        <f>IFERROR(SEARCH(";",Table4[[#This Row],[reference/s]],Table4[[#This Row],[Column11]]+1),"")</f>
        <v/>
      </c>
      <c r="CM231" s="1" t="str">
        <f>IFERROR(MID(Table4[[#This Row],[reference/s]],Table4[[#This Row],[Column3]]+2,Table4[[#This Row],[Column4]]-Table4[[#This Row],[Column3]]-2),"")</f>
        <v>ICA</v>
      </c>
      <c r="CN231" s="1" t="str">
        <f>IFERROR(MID(Table4[[#This Row],[reference/s]],Table4[[#This Row],[Column4]]+2,Table4[[#This Row],[Column5]]-Table4[[#This Row],[Column4]]-2),"")</f>
        <v>QLD flood history</v>
      </c>
      <c r="CO231" s="1" t="str">
        <f>IFERROR(MID(Table4[[#This Row],[reference/s]],Table4[[#This Row],[Column5]]+2,Table4[[#This Row],[Column6]]-Table4[[#This Row],[Column5]]-2),"")</f>
        <v/>
      </c>
    </row>
    <row r="232" spans="1:93">
      <c r="A232">
        <v>354</v>
      </c>
      <c r="B232" t="s">
        <v>1587</v>
      </c>
      <c r="C232" t="s">
        <v>642</v>
      </c>
      <c r="D232" t="s">
        <v>245</v>
      </c>
      <c r="E232" t="s">
        <v>246</v>
      </c>
      <c r="F232" s="4">
        <v>36908</v>
      </c>
      <c r="G232" s="4">
        <v>36908</v>
      </c>
      <c r="H232" t="s">
        <v>657</v>
      </c>
      <c r="I232" s="74">
        <v>2001</v>
      </c>
      <c r="J232" t="s">
        <v>1509</v>
      </c>
      <c r="K232" t="s">
        <v>535</v>
      </c>
      <c r="L232" t="s">
        <v>37</v>
      </c>
      <c r="M232" t="s">
        <v>37</v>
      </c>
      <c r="N232" t="s">
        <v>739</v>
      </c>
      <c r="O232" s="11" t="s">
        <v>1235</v>
      </c>
      <c r="P232">
        <v>0</v>
      </c>
      <c r="Q232">
        <v>0</v>
      </c>
      <c r="R232">
        <v>3</v>
      </c>
      <c r="S232">
        <v>3</v>
      </c>
      <c r="T232">
        <v>0</v>
      </c>
      <c r="U232">
        <f>Table4[[#This Row],[Report]]*$P$322+Table4[[#This Row],[Journals]]*$Q$322+Table4[[#This Row],[Databases]]*$R$322+Table4[[#This Row],[Websites]]*$S$322+Table4[[#This Row],[Newspaper]]*$T$322</f>
        <v>90</v>
      </c>
      <c r="V232">
        <f>SUM(Table4[[#This Row],[Report]:[Websites]])</f>
        <v>6</v>
      </c>
      <c r="W232">
        <f>IF(Table4[[#This Row],[Insured Cost]]="",1,IF(Table4[[#This Row],[Reported cost]]="",2,""))</f>
        <v>2</v>
      </c>
      <c r="Y232">
        <v>10000</v>
      </c>
      <c r="Z232">
        <v>100</v>
      </c>
      <c r="AA232">
        <v>30</v>
      </c>
      <c r="AE232" s="2">
        <v>35000000</v>
      </c>
      <c r="AF232" s="2"/>
      <c r="AG232" s="78"/>
      <c r="AS232" s="74"/>
      <c r="AT232" s="74"/>
      <c r="BD232">
        <v>800</v>
      </c>
      <c r="BL232">
        <v>300</v>
      </c>
      <c r="BY232" t="s">
        <v>247</v>
      </c>
      <c r="BZ232" t="str">
        <f>IFERROR(LEFT(Table4[[#This Row],[reference/s]],SEARCH(";",Table4[[#This Row],[reference/s]])-1),"")</f>
        <v>wiki</v>
      </c>
      <c r="CA232" t="str">
        <f>IFERROR(MID(Table4[[#This Row],[reference/s]],SEARCH(";",Table4[[#This Row],[reference/s]])+2,SEARCH(";",Table4[[#This Row],[reference/s]],SEARCH(";",Table4[[#This Row],[reference/s]])+1)-SEARCH(";",Table4[[#This Row],[reference/s]])-2),"")</f>
        <v>ICA</v>
      </c>
      <c r="CB232">
        <f>IFERROR(SEARCH(";",Table4[[#This Row],[reference/s]]),"")</f>
        <v>5</v>
      </c>
      <c r="CC232" s="1">
        <f>IFERROR(SEARCH(";",Table4[[#This Row],[reference/s]],Table4[[#This Row],[Column2]]+1),"")</f>
        <v>10</v>
      </c>
      <c r="CD232" s="1">
        <f>IFERROR(SEARCH(";",Table4[[#This Row],[reference/s]],Table4[[#This Row],[Column3]]+1),"")</f>
        <v>20</v>
      </c>
      <c r="CE232" s="1">
        <f>IFERROR(SEARCH(";",Table4[[#This Row],[reference/s]],Table4[[#This Row],[Column4]]+1),"")</f>
        <v>28</v>
      </c>
      <c r="CF232" s="1">
        <f>IFERROR(SEARCH(";",Table4[[#This Row],[reference/s]],Table4[[#This Row],[Column5]]+1),"")</f>
        <v>115</v>
      </c>
      <c r="CG232" s="1" t="str">
        <f>IFERROR(SEARCH(";",Table4[[#This Row],[reference/s]],Table4[[#This Row],[Column6]]+1),"")</f>
        <v/>
      </c>
      <c r="CH232" s="1" t="str">
        <f>IFERROR(SEARCH(";",Table4[[#This Row],[reference/s]],Table4[[#This Row],[Column7]]+1),"")</f>
        <v/>
      </c>
      <c r="CI232" s="1" t="str">
        <f>IFERROR(SEARCH(";",Table4[[#This Row],[reference/s]],Table4[[#This Row],[Column8]]+1),"")</f>
        <v/>
      </c>
      <c r="CJ232" s="1" t="str">
        <f>IFERROR(SEARCH(";",Table4[[#This Row],[reference/s]],Table4[[#This Row],[Column9]]+1),"")</f>
        <v/>
      </c>
      <c r="CK232" s="1" t="str">
        <f>IFERROR(SEARCH(";",Table4[[#This Row],[reference/s]],Table4[[#This Row],[Column10]]+1),"")</f>
        <v/>
      </c>
      <c r="CL232" s="1" t="str">
        <f>IFERROR(SEARCH(";",Table4[[#This Row],[reference/s]],Table4[[#This Row],[Column11]]+1),"")</f>
        <v/>
      </c>
      <c r="CM232" s="1" t="str">
        <f>IFERROR(MID(Table4[[#This Row],[reference/s]],Table4[[#This Row],[Column3]]+2,Table4[[#This Row],[Column4]]-Table4[[#This Row],[Column3]]-2),"")</f>
        <v>EM-Track</v>
      </c>
      <c r="CN232" s="1" t="str">
        <f>IFERROR(MID(Table4[[#This Row],[reference/s]],Table4[[#This Row],[Column4]]+2,Table4[[#This Row],[Column5]]-Table4[[#This Row],[Column4]]-2),"")</f>
        <v>EM-DAT</v>
      </c>
      <c r="CO232" s="1" t="str">
        <f>IFERROR(MID(Table4[[#This Row],[reference/s]],Table4[[#This Row],[Column5]]+2,Table4[[#This Row],[Column6]]-Table4[[#This Row],[Column5]]-2),"")</f>
        <v>http://australiasevereweather.com/storm_news/2001/media/expressexaminer2001012409.jpg</v>
      </c>
    </row>
    <row r="233" spans="1:93">
      <c r="A233">
        <v>269</v>
      </c>
      <c r="B233" t="s">
        <v>1582</v>
      </c>
      <c r="C233" t="s">
        <v>606</v>
      </c>
      <c r="D233" t="s">
        <v>192</v>
      </c>
      <c r="E233" t="s">
        <v>193</v>
      </c>
      <c r="F233" s="4">
        <v>36955</v>
      </c>
      <c r="G233" s="4">
        <v>36962</v>
      </c>
      <c r="H233" t="s">
        <v>658</v>
      </c>
      <c r="I233" s="74">
        <v>2001</v>
      </c>
      <c r="J233" t="s">
        <v>1530</v>
      </c>
      <c r="K233" t="s">
        <v>557</v>
      </c>
      <c r="L233" t="s">
        <v>37</v>
      </c>
      <c r="M233" t="s">
        <v>37</v>
      </c>
      <c r="N233" t="s">
        <v>739</v>
      </c>
      <c r="O233" s="11" t="s">
        <v>1531</v>
      </c>
      <c r="P233">
        <v>0</v>
      </c>
      <c r="Q233">
        <v>1</v>
      </c>
      <c r="R233">
        <v>2</v>
      </c>
      <c r="S233">
        <v>1</v>
      </c>
      <c r="T233">
        <v>39</v>
      </c>
      <c r="U233">
        <f>Table4[[#This Row],[Report]]*$P$322+Table4[[#This Row],[Journals]]*$Q$322+Table4[[#This Row],[Databases]]*$R$322+Table4[[#This Row],[Websites]]*$S$322+Table4[[#This Row],[Newspaper]]*$T$322</f>
        <v>119</v>
      </c>
      <c r="V233">
        <f>SUM(Table4[[#This Row],[Report]:[Websites]])</f>
        <v>4</v>
      </c>
      <c r="W233" t="str">
        <f>IF(Table4[[#This Row],[Insured Cost]]="",1,IF(Table4[[#This Row],[Reported cost]]="",2,""))</f>
        <v/>
      </c>
      <c r="X233">
        <v>3000</v>
      </c>
      <c r="Z233">
        <v>250</v>
      </c>
      <c r="AA233">
        <v>10</v>
      </c>
      <c r="AD233">
        <v>2</v>
      </c>
      <c r="AE233" s="2">
        <v>25000000</v>
      </c>
      <c r="AF233" s="2">
        <v>80000000</v>
      </c>
      <c r="AG233" s="78"/>
      <c r="AS233" s="74"/>
      <c r="AT233" s="74"/>
      <c r="BY233" t="s">
        <v>194</v>
      </c>
      <c r="BZ233" t="str">
        <f>IFERROR(LEFT(Table4[[#This Row],[reference/s]],SEARCH(";",Table4[[#This Row],[reference/s]])-1),"")</f>
        <v>Pfstier (2002)</v>
      </c>
      <c r="CA233" t="str">
        <f>IFERROR(MID(Table4[[#This Row],[reference/s]],SEARCH(";",Table4[[#This Row],[reference/s]])+2,SEARCH(";",Table4[[#This Row],[reference/s]],SEARCH(";",Table4[[#This Row],[reference/s]])+1)-SEARCH(";",Table4[[#This Row],[reference/s]])-2),"")</f>
        <v>ICA</v>
      </c>
      <c r="CB233">
        <f>IFERROR(SEARCH(";",Table4[[#This Row],[reference/s]]),"")</f>
        <v>15</v>
      </c>
      <c r="CC233" s="1">
        <f>IFERROR(SEARCH(";",Table4[[#This Row],[reference/s]],Table4[[#This Row],[Column2]]+1),"")</f>
        <v>20</v>
      </c>
      <c r="CD233" s="1">
        <f>IFERROR(SEARCH(";",Table4[[#This Row],[reference/s]],Table4[[#This Row],[Column3]]+1),"")</f>
        <v>26</v>
      </c>
      <c r="CE233" s="1">
        <f>IFERROR(SEARCH(";",Table4[[#This Row],[reference/s]],Table4[[#This Row],[Column4]]+1),"")</f>
        <v>37</v>
      </c>
      <c r="CF233" s="1">
        <f>IFERROR(SEARCH(";",Table4[[#This Row],[reference/s]],Table4[[#This Row],[Column5]]+1),"")</f>
        <v>49</v>
      </c>
      <c r="CG233" s="1" t="str">
        <f>IFERROR(SEARCH(";",Table4[[#This Row],[reference/s]],Table4[[#This Row],[Column6]]+1),"")</f>
        <v/>
      </c>
      <c r="CH233" s="1" t="str">
        <f>IFERROR(SEARCH(";",Table4[[#This Row],[reference/s]],Table4[[#This Row],[Column7]]+1),"")</f>
        <v/>
      </c>
      <c r="CI233" s="1" t="str">
        <f>IFERROR(SEARCH(";",Table4[[#This Row],[reference/s]],Table4[[#This Row],[Column8]]+1),"")</f>
        <v/>
      </c>
      <c r="CJ233" s="1" t="str">
        <f>IFERROR(SEARCH(";",Table4[[#This Row],[reference/s]],Table4[[#This Row],[Column9]]+1),"")</f>
        <v/>
      </c>
      <c r="CK233" s="1" t="str">
        <f>IFERROR(SEARCH(";",Table4[[#This Row],[reference/s]],Table4[[#This Row],[Column10]]+1),"")</f>
        <v/>
      </c>
      <c r="CL233" s="1" t="str">
        <f>IFERROR(SEARCH(";",Table4[[#This Row],[reference/s]],Table4[[#This Row],[Column11]]+1),"")</f>
        <v/>
      </c>
      <c r="CM233" s="1" t="str">
        <f>IFERROR(MID(Table4[[#This Row],[reference/s]],Table4[[#This Row],[Column3]]+2,Table4[[#This Row],[Column4]]-Table4[[#This Row],[Column3]]-2),"")</f>
        <v>wiki</v>
      </c>
      <c r="CN233" s="1" t="str">
        <f>IFERROR(MID(Table4[[#This Row],[reference/s]],Table4[[#This Row],[Column4]]+2,Table4[[#This Row],[Column5]]-Table4[[#This Row],[Column4]]-2),"")</f>
        <v>newspaper</v>
      </c>
      <c r="CO233" s="1" t="str">
        <f>IFERROR(MID(Table4[[#This Row],[reference/s]],Table4[[#This Row],[Column5]]+2,Table4[[#This Row],[Column6]]-Table4[[#This Row],[Column5]]-2),"")</f>
        <v>EM-DAT [3]</v>
      </c>
    </row>
    <row r="234" spans="1:93">
      <c r="B234" t="s">
        <v>1593</v>
      </c>
      <c r="C234" t="s">
        <v>642</v>
      </c>
      <c r="D234" t="s">
        <v>1043</v>
      </c>
      <c r="E234" t="s">
        <v>1044</v>
      </c>
      <c r="F234" s="4">
        <v>37501</v>
      </c>
      <c r="G234" s="7">
        <v>37519</v>
      </c>
      <c r="H234" t="s">
        <v>695</v>
      </c>
      <c r="I234" s="74">
        <v>2002</v>
      </c>
      <c r="J234" s="1"/>
      <c r="K234" t="s">
        <v>637</v>
      </c>
      <c r="L234" t="s">
        <v>30</v>
      </c>
      <c r="M234" t="s">
        <v>30</v>
      </c>
      <c r="O234" s="11" t="s">
        <v>1046</v>
      </c>
      <c r="P234">
        <v>0</v>
      </c>
      <c r="Q234">
        <v>0</v>
      </c>
      <c r="R234">
        <v>0</v>
      </c>
      <c r="S234">
        <v>2</v>
      </c>
      <c r="T234">
        <v>11</v>
      </c>
      <c r="U234">
        <f>Table4[[#This Row],[Report]]*$P$322+Table4[[#This Row],[Journals]]*$Q$322+Table4[[#This Row],[Databases]]*$R$322+Table4[[#This Row],[Websites]]*$S$322+Table4[[#This Row],[Newspaper]]*$T$322</f>
        <v>31</v>
      </c>
      <c r="V234">
        <f>SUM(Table4[[#This Row],[Report]:[Websites]])</f>
        <v>2</v>
      </c>
      <c r="W234" s="1">
        <f>IF(Table4[[#This Row],[Insured Cost]]="",1,IF(Table4[[#This Row],[Reported cost]]="",2,""))</f>
        <v>1</v>
      </c>
      <c r="AA234">
        <v>3</v>
      </c>
      <c r="AD234">
        <v>1</v>
      </c>
      <c r="AF234" s="2">
        <v>10000000</v>
      </c>
      <c r="AG234" s="78"/>
      <c r="AS234" s="74"/>
      <c r="AT234" s="74"/>
      <c r="BZ234" t="str">
        <f>IFERROR(LEFT(Table4[[#This Row],[reference/s]],SEARCH(";",Table4[[#This Row],[reference/s]])-1),"")</f>
        <v>wiki</v>
      </c>
      <c r="CA234" t="str">
        <f>IFERROR(MID(Table4[[#This Row],[reference/s]],SEARCH(";",Table4[[#This Row],[reference/s]])+2,SEARCH(";",Table4[[#This Row],[reference/s]],SEARCH(";",Table4[[#This Row],[reference/s]])+1)-SEARCH(";",Table4[[#This Row],[reference/s]])-2),"")</f>
        <v>http://www.australianweathernews.com/news/2002/09/20020918.htm</v>
      </c>
      <c r="CB234">
        <f>IFERROR(SEARCH(";",Table4[[#This Row],[reference/s]]),"")</f>
        <v>5</v>
      </c>
      <c r="CC234" s="1">
        <f>IFERROR(SEARCH(";",Table4[[#This Row],[reference/s]],Table4[[#This Row],[Column2]]+1),"")</f>
        <v>69</v>
      </c>
      <c r="CD234" s="1" t="str">
        <f>IFERROR(SEARCH(";",Table4[[#This Row],[reference/s]],Table4[[#This Row],[Column3]]+1),"")</f>
        <v/>
      </c>
      <c r="CE234" s="1" t="str">
        <f>IFERROR(SEARCH(";",Table4[[#This Row],[reference/s]],Table4[[#This Row],[Column4]]+1),"")</f>
        <v/>
      </c>
      <c r="CF234" s="1" t="str">
        <f>IFERROR(SEARCH(";",Table4[[#This Row],[reference/s]],Table4[[#This Row],[Column5]]+1),"")</f>
        <v/>
      </c>
      <c r="CG234" s="1" t="str">
        <f>IFERROR(SEARCH(";",Table4[[#This Row],[reference/s]],Table4[[#This Row],[Column6]]+1),"")</f>
        <v/>
      </c>
      <c r="CH234" s="1" t="str">
        <f>IFERROR(SEARCH(";",Table4[[#This Row],[reference/s]],Table4[[#This Row],[Column7]]+1),"")</f>
        <v/>
      </c>
      <c r="CI234" s="1" t="str">
        <f>IFERROR(SEARCH(";",Table4[[#This Row],[reference/s]],Table4[[#This Row],[Column8]]+1),"")</f>
        <v/>
      </c>
      <c r="CJ234" s="1" t="str">
        <f>IFERROR(SEARCH(";",Table4[[#This Row],[reference/s]],Table4[[#This Row],[Column9]]+1),"")</f>
        <v/>
      </c>
      <c r="CK234" s="1" t="str">
        <f>IFERROR(SEARCH(";",Table4[[#This Row],[reference/s]],Table4[[#This Row],[Column10]]+1),"")</f>
        <v/>
      </c>
      <c r="CL234" s="1" t="str">
        <f>IFERROR(SEARCH(";",Table4[[#This Row],[reference/s]],Table4[[#This Row],[Column11]]+1),"")</f>
        <v/>
      </c>
      <c r="CM234" s="1" t="str">
        <f>IFERROR(MID(Table4[[#This Row],[reference/s]],Table4[[#This Row],[Column3]]+2,Table4[[#This Row],[Column4]]-Table4[[#This Row],[Column3]]-2),"")</f>
        <v/>
      </c>
      <c r="CN234" s="1" t="str">
        <f>IFERROR(MID(Table4[[#This Row],[reference/s]],Table4[[#This Row],[Column4]]+2,Table4[[#This Row],[Column5]]-Table4[[#This Row],[Column4]]-2),"")</f>
        <v/>
      </c>
      <c r="CO234" s="1" t="str">
        <f>IFERROR(MID(Table4[[#This Row],[reference/s]],Table4[[#This Row],[Column5]]+2,Table4[[#This Row],[Column6]]-Table4[[#This Row],[Column5]]-2),"")</f>
        <v/>
      </c>
    </row>
    <row r="235" spans="1:93">
      <c r="A235">
        <v>522</v>
      </c>
      <c r="B235" t="s">
        <v>1587</v>
      </c>
      <c r="C235" t="s">
        <v>642</v>
      </c>
      <c r="D235" t="s">
        <v>395</v>
      </c>
      <c r="E235" t="s">
        <v>396</v>
      </c>
      <c r="F235" s="4">
        <v>37272</v>
      </c>
      <c r="G235" s="4">
        <v>37272</v>
      </c>
      <c r="H235" t="s">
        <v>657</v>
      </c>
      <c r="I235" s="74">
        <v>2002</v>
      </c>
      <c r="J235" t="s">
        <v>1537</v>
      </c>
      <c r="K235" t="s">
        <v>1045</v>
      </c>
      <c r="L235" t="s">
        <v>766</v>
      </c>
      <c r="M235" t="s">
        <v>37</v>
      </c>
      <c r="N235" t="s">
        <v>50</v>
      </c>
      <c r="O235" s="11" t="s">
        <v>1038</v>
      </c>
      <c r="P235">
        <v>0</v>
      </c>
      <c r="Q235">
        <v>0</v>
      </c>
      <c r="R235">
        <v>2</v>
      </c>
      <c r="S235">
        <v>2</v>
      </c>
      <c r="T235">
        <v>0</v>
      </c>
      <c r="U235">
        <f>Table4[[#This Row],[Report]]*$P$322+Table4[[#This Row],[Journals]]*$Q$322+Table4[[#This Row],[Databases]]*$R$322+Table4[[#This Row],[Websites]]*$S$322+Table4[[#This Row],[Newspaper]]*$T$322</f>
        <v>60</v>
      </c>
      <c r="V235">
        <f>SUM(Table4[[#This Row],[Report]:[Websites]])</f>
        <v>4</v>
      </c>
      <c r="W235">
        <f>IF(Table4[[#This Row],[Insured Cost]]="",1,IF(Table4[[#This Row],[Reported cost]]="",2,""))</f>
        <v>2</v>
      </c>
      <c r="AE235" s="2">
        <v>10000000</v>
      </c>
      <c r="AF235" s="2"/>
      <c r="AG235" s="78"/>
      <c r="AS235" s="74"/>
      <c r="AT235" s="74"/>
      <c r="BY235" t="s">
        <v>397</v>
      </c>
      <c r="BZ235" t="str">
        <f>IFERROR(LEFT(Table4[[#This Row],[reference/s]],SEARCH(";",Table4[[#This Row],[reference/s]])-1),"")</f>
        <v>wiki</v>
      </c>
      <c r="CA235" t="str">
        <f>IFERROR(MID(Table4[[#This Row],[reference/s]],SEARCH(";",Table4[[#This Row],[reference/s]])+2,SEARCH(";",Table4[[#This Row],[reference/s]],SEARCH(";",Table4[[#This Row],[reference/s]])+1)-SEARCH(";",Table4[[#This Row],[reference/s]])-2),"")</f>
        <v>ICA</v>
      </c>
      <c r="CB235">
        <f>IFERROR(SEARCH(";",Table4[[#This Row],[reference/s]]),"")</f>
        <v>5</v>
      </c>
      <c r="CC235" s="1">
        <f>IFERROR(SEARCH(";",Table4[[#This Row],[reference/s]],Table4[[#This Row],[Column2]]+1),"")</f>
        <v>10</v>
      </c>
      <c r="CD235" s="1">
        <f>IFERROR(SEARCH(";",Table4[[#This Row],[reference/s]],Table4[[#This Row],[Column3]]+1),"")</f>
        <v>20</v>
      </c>
      <c r="CE235" s="1" t="str">
        <f>IFERROR(SEARCH(";",Table4[[#This Row],[reference/s]],Table4[[#This Row],[Column4]]+1),"")</f>
        <v/>
      </c>
      <c r="CF235" s="1" t="str">
        <f>IFERROR(SEARCH(";",Table4[[#This Row],[reference/s]],Table4[[#This Row],[Column5]]+1),"")</f>
        <v/>
      </c>
      <c r="CG235" s="1" t="str">
        <f>IFERROR(SEARCH(";",Table4[[#This Row],[reference/s]],Table4[[#This Row],[Column6]]+1),"")</f>
        <v/>
      </c>
      <c r="CH235" s="1" t="str">
        <f>IFERROR(SEARCH(";",Table4[[#This Row],[reference/s]],Table4[[#This Row],[Column7]]+1),"")</f>
        <v/>
      </c>
      <c r="CI235" s="1" t="str">
        <f>IFERROR(SEARCH(";",Table4[[#This Row],[reference/s]],Table4[[#This Row],[Column8]]+1),"")</f>
        <v/>
      </c>
      <c r="CJ235" s="1" t="str">
        <f>IFERROR(SEARCH(";",Table4[[#This Row],[reference/s]],Table4[[#This Row],[Column9]]+1),"")</f>
        <v/>
      </c>
      <c r="CK235" s="1" t="str">
        <f>IFERROR(SEARCH(";",Table4[[#This Row],[reference/s]],Table4[[#This Row],[Column10]]+1),"")</f>
        <v/>
      </c>
      <c r="CL235" s="1" t="str">
        <f>IFERROR(SEARCH(";",Table4[[#This Row],[reference/s]],Table4[[#This Row],[Column11]]+1),"")</f>
        <v/>
      </c>
      <c r="CM235" s="1" t="str">
        <f>IFERROR(MID(Table4[[#This Row],[reference/s]],Table4[[#This Row],[Column3]]+2,Table4[[#This Row],[Column4]]-Table4[[#This Row],[Column3]]-2),"")</f>
        <v>EM-Track</v>
      </c>
      <c r="CN235" s="1" t="str">
        <f>IFERROR(MID(Table4[[#This Row],[reference/s]],Table4[[#This Row],[Column4]]+2,Table4[[#This Row],[Column5]]-Table4[[#This Row],[Column4]]-2),"")</f>
        <v/>
      </c>
      <c r="CO235" s="1" t="str">
        <f>IFERROR(MID(Table4[[#This Row],[reference/s]],Table4[[#This Row],[Column5]]+2,Table4[[#This Row],[Column6]]-Table4[[#This Row],[Column5]]-2),"")</f>
        <v/>
      </c>
    </row>
    <row r="236" spans="1:93">
      <c r="B236" t="s">
        <v>1593</v>
      </c>
      <c r="C236" t="s">
        <v>585</v>
      </c>
      <c r="E236" t="s">
        <v>1041</v>
      </c>
      <c r="F236" s="4">
        <v>37545</v>
      </c>
      <c r="G236" s="4">
        <v>37558</v>
      </c>
      <c r="H236" t="s">
        <v>663</v>
      </c>
      <c r="I236" s="74">
        <v>2002</v>
      </c>
      <c r="J236" s="1"/>
      <c r="K236" t="s">
        <v>851</v>
      </c>
      <c r="L236" t="s">
        <v>50</v>
      </c>
      <c r="M236" t="s">
        <v>50</v>
      </c>
      <c r="O236" s="11" t="s">
        <v>1042</v>
      </c>
      <c r="P236">
        <v>1</v>
      </c>
      <c r="Q236">
        <v>1</v>
      </c>
      <c r="R236">
        <v>0</v>
      </c>
      <c r="S236">
        <v>0</v>
      </c>
      <c r="T236">
        <v>0</v>
      </c>
      <c r="U236">
        <f>Table4[[#This Row],[Report]]*$P$322+Table4[[#This Row],[Journals]]*$Q$322+Table4[[#This Row],[Databases]]*$R$322+Table4[[#This Row],[Websites]]*$S$322+Table4[[#This Row],[Newspaper]]*$T$322</f>
        <v>70</v>
      </c>
      <c r="V236">
        <f>SUM(Table4[[#This Row],[Report]:[Websites]])</f>
        <v>2</v>
      </c>
      <c r="W236">
        <f>IF(Table4[[#This Row],[Insured Cost]]="",1,IF(Table4[[#This Row],[Reported cost]]="",2,""))</f>
        <v>1</v>
      </c>
      <c r="X236">
        <v>2000</v>
      </c>
      <c r="AD236">
        <v>1</v>
      </c>
      <c r="AF236" s="2">
        <v>6500000</v>
      </c>
      <c r="AG236" s="78"/>
      <c r="AS236" s="74"/>
      <c r="AT236" s="74"/>
      <c r="BA236" t="s">
        <v>1040</v>
      </c>
      <c r="BE236">
        <v>10</v>
      </c>
      <c r="BF236">
        <v>30</v>
      </c>
      <c r="BG236">
        <v>11</v>
      </c>
      <c r="BZ236" t="str">
        <f>IFERROR(LEFT(Table4[[#This Row],[reference/s]],SEARCH(";",Table4[[#This Row],[reference/s]])-1),"")</f>
        <v>BoM report - QLD bushfires</v>
      </c>
      <c r="CA236" t="str">
        <f>IFERROR(MID(Table4[[#This Row],[reference/s]],SEARCH(";",Table4[[#This Row],[reference/s]])+2,SEARCH(";",Table4[[#This Row],[reference/s]],SEARCH(";",Table4[[#This Row],[reference/s]])+1)-SEARCH(";",Table4[[#This Row],[reference/s]])-2),"")</f>
        <v/>
      </c>
      <c r="CB236">
        <f>IFERROR(SEARCH(";",Table4[[#This Row],[reference/s]]),"")</f>
        <v>27</v>
      </c>
      <c r="CC236" s="1" t="str">
        <f>IFERROR(SEARCH(";",Table4[[#This Row],[reference/s]],Table4[[#This Row],[Column2]]+1),"")</f>
        <v/>
      </c>
      <c r="CD236" s="1" t="str">
        <f>IFERROR(SEARCH(";",Table4[[#This Row],[reference/s]],Table4[[#This Row],[Column3]]+1),"")</f>
        <v/>
      </c>
      <c r="CE236" s="1" t="str">
        <f>IFERROR(SEARCH(";",Table4[[#This Row],[reference/s]],Table4[[#This Row],[Column4]]+1),"")</f>
        <v/>
      </c>
      <c r="CF236" s="1" t="str">
        <f>IFERROR(SEARCH(";",Table4[[#This Row],[reference/s]],Table4[[#This Row],[Column5]]+1),"")</f>
        <v/>
      </c>
      <c r="CG236" s="1" t="str">
        <f>IFERROR(SEARCH(";",Table4[[#This Row],[reference/s]],Table4[[#This Row],[Column6]]+1),"")</f>
        <v/>
      </c>
      <c r="CH236" s="1" t="str">
        <f>IFERROR(SEARCH(";",Table4[[#This Row],[reference/s]],Table4[[#This Row],[Column7]]+1),"")</f>
        <v/>
      </c>
      <c r="CI236" s="1" t="str">
        <f>IFERROR(SEARCH(";",Table4[[#This Row],[reference/s]],Table4[[#This Row],[Column8]]+1),"")</f>
        <v/>
      </c>
      <c r="CJ236" s="1" t="str">
        <f>IFERROR(SEARCH(";",Table4[[#This Row],[reference/s]],Table4[[#This Row],[Column9]]+1),"")</f>
        <v/>
      </c>
      <c r="CK236" s="1" t="str">
        <f>IFERROR(SEARCH(";",Table4[[#This Row],[reference/s]],Table4[[#This Row],[Column10]]+1),"")</f>
        <v/>
      </c>
      <c r="CL236" s="1" t="str">
        <f>IFERROR(SEARCH(";",Table4[[#This Row],[reference/s]],Table4[[#This Row],[Column11]]+1),"")</f>
        <v/>
      </c>
      <c r="CM236" s="1" t="str">
        <f>IFERROR(MID(Table4[[#This Row],[reference/s]],Table4[[#This Row],[Column3]]+2,Table4[[#This Row],[Column4]]-Table4[[#This Row],[Column3]]-2),"")</f>
        <v/>
      </c>
      <c r="CN236" s="1" t="str">
        <f>IFERROR(MID(Table4[[#This Row],[reference/s]],Table4[[#This Row],[Column4]]+2,Table4[[#This Row],[Column5]]-Table4[[#This Row],[Column4]]-2),"")</f>
        <v/>
      </c>
      <c r="CO236" s="1" t="str">
        <f>IFERROR(MID(Table4[[#This Row],[reference/s]],Table4[[#This Row],[Column5]]+2,Table4[[#This Row],[Column6]]-Table4[[#This Row],[Column5]]-2),"")</f>
        <v/>
      </c>
    </row>
    <row r="237" spans="1:93">
      <c r="A237">
        <v>516</v>
      </c>
      <c r="B237" t="s">
        <v>1582</v>
      </c>
      <c r="C237" t="s">
        <v>585</v>
      </c>
      <c r="D237" t="s">
        <v>390</v>
      </c>
      <c r="E237" t="s">
        <v>391</v>
      </c>
      <c r="F237" s="15">
        <v>37538</v>
      </c>
      <c r="G237" s="15">
        <v>37538</v>
      </c>
      <c r="H237" t="s">
        <v>663</v>
      </c>
      <c r="I237" s="74">
        <v>2002</v>
      </c>
      <c r="K237" t="s">
        <v>539</v>
      </c>
      <c r="L237" t="s">
        <v>37</v>
      </c>
      <c r="M237" t="s">
        <v>37</v>
      </c>
      <c r="N237" t="s">
        <v>739</v>
      </c>
      <c r="O237" s="11" t="s">
        <v>1536</v>
      </c>
      <c r="P237">
        <v>0</v>
      </c>
      <c r="Q237">
        <v>0</v>
      </c>
      <c r="R237">
        <v>3</v>
      </c>
      <c r="S237">
        <v>1</v>
      </c>
      <c r="T237">
        <v>3</v>
      </c>
      <c r="U237">
        <f>Table4[[#This Row],[Report]]*$P$322+Table4[[#This Row],[Journals]]*$Q$322+Table4[[#This Row],[Databases]]*$R$322+Table4[[#This Row],[Websites]]*$S$322+Table4[[#This Row],[Newspaper]]*$T$322</f>
        <v>73</v>
      </c>
      <c r="V237">
        <f>SUM(Table4[[#This Row],[Report]:[Websites]])</f>
        <v>4</v>
      </c>
      <c r="W237" t="str">
        <f>IF(Table4[[#This Row],[Insured Cost]]="",1,IF(Table4[[#This Row],[Reported cost]]="",2,""))</f>
        <v/>
      </c>
      <c r="X237">
        <v>200</v>
      </c>
      <c r="AE237" s="2">
        <v>25000000</v>
      </c>
      <c r="AF237" s="2">
        <v>50000000</v>
      </c>
      <c r="AG237" s="78"/>
      <c r="AS237" s="74"/>
      <c r="AT237" s="74"/>
      <c r="BD237">
        <v>11</v>
      </c>
      <c r="BE237">
        <v>10</v>
      </c>
      <c r="BY237" t="s">
        <v>392</v>
      </c>
      <c r="BZ237" t="str">
        <f>IFERROR(LEFT(Table4[[#This Row],[reference/s]],SEARCH(";",Table4[[#This Row],[reference/s]])-1),"")</f>
        <v>ICA</v>
      </c>
      <c r="CA237" t="str">
        <f>IFERROR(MID(Table4[[#This Row],[reference/s]],SEARCH(";",Table4[[#This Row],[reference/s]])+2,SEARCH(";",Table4[[#This Row],[reference/s]],SEARCH(";",Table4[[#This Row],[reference/s]])+1)-SEARCH(";",Table4[[#This Row],[reference/s]])-2),"")</f>
        <v>wiki</v>
      </c>
      <c r="CB237">
        <f>IFERROR(SEARCH(";",Table4[[#This Row],[reference/s]]),"")</f>
        <v>4</v>
      </c>
      <c r="CC237" s="1">
        <f>IFERROR(SEARCH(";",Table4[[#This Row],[reference/s]],Table4[[#This Row],[Column2]]+1),"")</f>
        <v>10</v>
      </c>
      <c r="CD237" s="1">
        <f>IFERROR(SEARCH(";",Table4[[#This Row],[reference/s]],Table4[[#This Row],[Column3]]+1),"")</f>
        <v>20</v>
      </c>
      <c r="CE237" s="1">
        <f>IFERROR(SEARCH(";",Table4[[#This Row],[reference/s]],Table4[[#This Row],[Column4]]+1),"")</f>
        <v>82</v>
      </c>
      <c r="CF237" s="1">
        <f>IFERROR(SEARCH(";",Table4[[#This Row],[reference/s]],Table4[[#This Row],[Column5]]+1),"")</f>
        <v>144</v>
      </c>
      <c r="CG237" s="1">
        <f>IFERROR(SEARCH(";",Table4[[#This Row],[reference/s]],Table4[[#This Row],[Column6]]+1),"")</f>
        <v>196</v>
      </c>
      <c r="CH237" s="1" t="str">
        <f>IFERROR(SEARCH(";",Table4[[#This Row],[reference/s]],Table4[[#This Row],[Column7]]+1),"")</f>
        <v/>
      </c>
      <c r="CI237" s="1" t="str">
        <f>IFERROR(SEARCH(";",Table4[[#This Row],[reference/s]],Table4[[#This Row],[Column8]]+1),"")</f>
        <v/>
      </c>
      <c r="CJ237" s="1" t="str">
        <f>IFERROR(SEARCH(";",Table4[[#This Row],[reference/s]],Table4[[#This Row],[Column9]]+1),"")</f>
        <v/>
      </c>
      <c r="CK237" s="1" t="str">
        <f>IFERROR(SEARCH(";",Table4[[#This Row],[reference/s]],Table4[[#This Row],[Column10]]+1),"")</f>
        <v/>
      </c>
      <c r="CL237" s="1" t="str">
        <f>IFERROR(SEARCH(";",Table4[[#This Row],[reference/s]],Table4[[#This Row],[Column11]]+1),"")</f>
        <v/>
      </c>
      <c r="CM237" s="1" t="str">
        <f>IFERROR(MID(Table4[[#This Row],[reference/s]],Table4[[#This Row],[Column3]]+2,Table4[[#This Row],[Column4]]-Table4[[#This Row],[Column3]]-2),"")</f>
        <v>EM-Track</v>
      </c>
      <c r="CN237" s="1" t="str">
        <f>IFERROR(MID(Table4[[#This Row],[reference/s]],Table4[[#This Row],[Column4]]+2,Table4[[#This Row],[Column5]]-Table4[[#This Row],[Column4]]-2),"")</f>
        <v>http://www.smh.com.au/articles/2002/10/08/1033538936550.html</v>
      </c>
      <c r="CO237" s="1" t="str">
        <f>IFERROR(MID(Table4[[#This Row],[reference/s]],Table4[[#This Row],[Column5]]+2,Table4[[#This Row],[Column6]]-Table4[[#This Row],[Column5]]-2),"")</f>
        <v>http://www.smh.com.au/articles/2002/10/09/1034061213414.html</v>
      </c>
    </row>
    <row r="238" spans="1:93">
      <c r="A238">
        <v>245</v>
      </c>
      <c r="B238" t="s">
        <v>1585</v>
      </c>
      <c r="C238" t="s">
        <v>585</v>
      </c>
      <c r="D238" t="s">
        <v>173</v>
      </c>
      <c r="E238" t="s">
        <v>174</v>
      </c>
      <c r="F238" s="4">
        <v>37249</v>
      </c>
      <c r="G238" s="4">
        <v>37267</v>
      </c>
      <c r="H238" t="s">
        <v>657</v>
      </c>
      <c r="I238" s="74">
        <v>2002</v>
      </c>
      <c r="K238" t="s">
        <v>1538</v>
      </c>
      <c r="L238" t="s">
        <v>175</v>
      </c>
      <c r="M238" t="s">
        <v>37</v>
      </c>
      <c r="N238" t="s">
        <v>184</v>
      </c>
      <c r="O238" s="11" t="s">
        <v>1182</v>
      </c>
      <c r="P238">
        <v>0</v>
      </c>
      <c r="Q238">
        <v>1</v>
      </c>
      <c r="R238">
        <v>3</v>
      </c>
      <c r="S238">
        <v>1</v>
      </c>
      <c r="T238">
        <v>1</v>
      </c>
      <c r="U238">
        <f>Table4[[#This Row],[Report]]*$P$322+Table4[[#This Row],[Journals]]*$Q$322+Table4[[#This Row],[Databases]]*$R$322+Table4[[#This Row],[Websites]]*$S$322+Table4[[#This Row],[Newspaper]]*$T$322</f>
        <v>101</v>
      </c>
      <c r="V238">
        <f>SUM(Table4[[#This Row],[Report]:[Websites]])</f>
        <v>5</v>
      </c>
      <c r="W238">
        <f>IF(Table4[[#This Row],[Insured Cost]]="",1,IF(Table4[[#This Row],[Reported cost]]="",2,""))</f>
        <v>2</v>
      </c>
      <c r="X238">
        <v>11000</v>
      </c>
      <c r="Y238">
        <v>230000</v>
      </c>
      <c r="Z238">
        <v>360</v>
      </c>
      <c r="AA238">
        <v>50</v>
      </c>
      <c r="AE238" s="2">
        <v>80000000</v>
      </c>
      <c r="AF238" s="2"/>
      <c r="AG238" s="78"/>
      <c r="AS238" s="74"/>
      <c r="AT238" s="74"/>
      <c r="AZ238">
        <v>7043</v>
      </c>
      <c r="BD238">
        <v>40</v>
      </c>
      <c r="BE238">
        <v>121</v>
      </c>
      <c r="BG238">
        <v>443</v>
      </c>
      <c r="BM238">
        <v>222</v>
      </c>
      <c r="BY238" t="s">
        <v>176</v>
      </c>
      <c r="BZ238" t="str">
        <f>IFERROR(LEFT(Table4[[#This Row],[reference/s]],SEARCH(";",Table4[[#This Row],[reference/s]])-1),"")</f>
        <v>ICA</v>
      </c>
      <c r="CA238" t="str">
        <f>IFERROR(MID(Table4[[#This Row],[reference/s]],SEARCH(";",Table4[[#This Row],[reference/s]])+2,SEARCH(";",Table4[[#This Row],[reference/s]],SEARCH(";",Table4[[#This Row],[reference/s]])+1)-SEARCH(";",Table4[[#This Row],[reference/s]])-2),"")</f>
        <v>wiki</v>
      </c>
      <c r="CB238">
        <f>IFERROR(SEARCH(";",Table4[[#This Row],[reference/s]]),"")</f>
        <v>4</v>
      </c>
      <c r="CC238" s="1">
        <f>IFERROR(SEARCH(";",Table4[[#This Row],[reference/s]],Table4[[#This Row],[Column2]]+1),"")</f>
        <v>10</v>
      </c>
      <c r="CD238" s="1">
        <f>IFERROR(SEARCH(";",Table4[[#This Row],[reference/s]],Table4[[#This Row],[Column3]]+1),"")</f>
        <v>54</v>
      </c>
      <c r="CE238" s="1">
        <f>IFERROR(SEARCH(";",Table4[[#This Row],[reference/s]],Table4[[#This Row],[Column4]]+1),"")</f>
        <v>69</v>
      </c>
      <c r="CF238" s="1">
        <f>IFERROR(SEARCH(";",Table4[[#This Row],[reference/s]],Table4[[#This Row],[Column5]]+1),"")</f>
        <v>122</v>
      </c>
      <c r="CG238" s="1">
        <f>IFERROR(SEARCH(";",Table4[[#This Row],[reference/s]],Table4[[#This Row],[Column6]]+1),"")</f>
        <v>132</v>
      </c>
      <c r="CH238" s="1" t="str">
        <f>IFERROR(SEARCH(";",Table4[[#This Row],[reference/s]],Table4[[#This Row],[Column7]]+1),"")</f>
        <v/>
      </c>
      <c r="CI238" s="1" t="str">
        <f>IFERROR(SEARCH(";",Table4[[#This Row],[reference/s]],Table4[[#This Row],[Column8]]+1),"")</f>
        <v/>
      </c>
      <c r="CJ238" s="1" t="str">
        <f>IFERROR(SEARCH(";",Table4[[#This Row],[reference/s]],Table4[[#This Row],[Column9]]+1),"")</f>
        <v/>
      </c>
      <c r="CK238" s="1" t="str">
        <f>IFERROR(SEARCH(";",Table4[[#This Row],[reference/s]],Table4[[#This Row],[Column10]]+1),"")</f>
        <v/>
      </c>
      <c r="CL238" s="1" t="str">
        <f>IFERROR(SEARCH(";",Table4[[#This Row],[reference/s]],Table4[[#This Row],[Column11]]+1),"")</f>
        <v/>
      </c>
      <c r="CM238" s="1" t="str">
        <f>IFERROR(MID(Table4[[#This Row],[reference/s]],Table4[[#This Row],[Column3]]+2,Table4[[#This Row],[Column4]]-Table4[[#This Row],[Column3]]-2),"")</f>
        <v>http://www.fire.nsw.gov.au/page.php?id=475</v>
      </c>
      <c r="CN238" s="1" t="str">
        <f>IFERROR(MID(Table4[[#This Row],[reference/s]],Table4[[#This Row],[Column4]]+2,Table4[[#This Row],[Column5]]-Table4[[#This Row],[Column4]]-2),"")</f>
        <v>PDF - journal</v>
      </c>
      <c r="CO238" s="1" t="str">
        <f>IFERROR(MID(Table4[[#This Row],[reference/s]],Table4[[#This Row],[Column5]]+2,Table4[[#This Row],[Column6]]-Table4[[#This Row],[Column5]]-2),"")</f>
        <v>http://news.bbc.co.uk/2/hi/asia-pacific/1732047.stm</v>
      </c>
    </row>
    <row r="239" spans="1:93">
      <c r="A239">
        <v>384</v>
      </c>
      <c r="B239" t="s">
        <v>1587</v>
      </c>
      <c r="C239" t="s">
        <v>642</v>
      </c>
      <c r="D239" t="s">
        <v>271</v>
      </c>
      <c r="E239" t="s">
        <v>272</v>
      </c>
      <c r="F239" s="4">
        <v>37303</v>
      </c>
      <c r="G239" s="4">
        <v>37303</v>
      </c>
      <c r="H239" t="s">
        <v>661</v>
      </c>
      <c r="I239" s="74">
        <v>2002</v>
      </c>
      <c r="J239" t="s">
        <v>539</v>
      </c>
      <c r="K239" t="s">
        <v>539</v>
      </c>
      <c r="L239" t="s">
        <v>37</v>
      </c>
      <c r="M239" t="s">
        <v>37</v>
      </c>
      <c r="N239" t="s">
        <v>739</v>
      </c>
      <c r="O239" s="11" t="s">
        <v>1184</v>
      </c>
      <c r="P239">
        <v>0</v>
      </c>
      <c r="Q239">
        <v>1</v>
      </c>
      <c r="R239">
        <v>3</v>
      </c>
      <c r="S239">
        <v>2</v>
      </c>
      <c r="T239">
        <v>17</v>
      </c>
      <c r="U239">
        <f>Table4[[#This Row],[Report]]*$P$322+Table4[[#This Row],[Journals]]*$Q$322+Table4[[#This Row],[Databases]]*$R$322+Table4[[#This Row],[Websites]]*$S$322+Table4[[#This Row],[Newspaper]]*$T$322</f>
        <v>127</v>
      </c>
      <c r="V239">
        <f>SUM(Table4[[#This Row],[Report]:[Websites]])</f>
        <v>6</v>
      </c>
      <c r="W239" t="str">
        <f>IF(Table4[[#This Row],[Insured Cost]]="",1,IF(Table4[[#This Row],[Reported cost]]="",2,""))</f>
        <v/>
      </c>
      <c r="Y239">
        <v>120000</v>
      </c>
      <c r="AD239">
        <v>4</v>
      </c>
      <c r="AE239" s="2">
        <v>10000000</v>
      </c>
      <c r="AF239" s="2">
        <v>19000000</v>
      </c>
      <c r="AG239" s="78">
        <v>8000</v>
      </c>
      <c r="AS239" s="74"/>
      <c r="AT239" s="74"/>
      <c r="BD239">
        <v>900</v>
      </c>
      <c r="BY239" t="s">
        <v>273</v>
      </c>
      <c r="BZ239" t="str">
        <f>IFERROR(LEFT(Table4[[#This Row],[reference/s]],SEARCH(";",Table4[[#This Row],[reference/s]])-1),"")</f>
        <v>wiki</v>
      </c>
      <c r="CA239" t="str">
        <f>IFERROR(MID(Table4[[#This Row],[reference/s]],SEARCH(";",Table4[[#This Row],[reference/s]])+2,SEARCH(";",Table4[[#This Row],[reference/s]],SEARCH(";",Table4[[#This Row],[reference/s]])+1)-SEARCH(";",Table4[[#This Row],[reference/s]])-2),"")</f>
        <v>ICA</v>
      </c>
      <c r="CB239">
        <f>IFERROR(SEARCH(";",Table4[[#This Row],[reference/s]]),"")</f>
        <v>5</v>
      </c>
      <c r="CC239" s="1">
        <f>IFERROR(SEARCH(";",Table4[[#This Row],[reference/s]],Table4[[#This Row],[Column2]]+1),"")</f>
        <v>10</v>
      </c>
      <c r="CD239" s="1">
        <f>IFERROR(SEARCH(";",Table4[[#This Row],[reference/s]],Table4[[#This Row],[Column3]]+1),"")</f>
        <v>58</v>
      </c>
      <c r="CE239" s="1">
        <f>IFERROR(SEARCH(";",Table4[[#This Row],[reference/s]],Table4[[#This Row],[Column4]]+1),"")</f>
        <v>80</v>
      </c>
      <c r="CF239" s="1">
        <f>IFERROR(SEARCH(";",Table4[[#This Row],[reference/s]],Table4[[#This Row],[Column5]]+1),"")</f>
        <v>97</v>
      </c>
      <c r="CG239" s="1">
        <f>IFERROR(SEARCH(";",Table4[[#This Row],[reference/s]],Table4[[#This Row],[Column6]]+1),"")</f>
        <v>107</v>
      </c>
      <c r="CH239" s="1" t="str">
        <f>IFERROR(SEARCH(";",Table4[[#This Row],[reference/s]],Table4[[#This Row],[Column7]]+1),"")</f>
        <v/>
      </c>
      <c r="CI239" s="1" t="str">
        <f>IFERROR(SEARCH(";",Table4[[#This Row],[reference/s]],Table4[[#This Row],[Column8]]+1),"")</f>
        <v/>
      </c>
      <c r="CJ239" s="1" t="str">
        <f>IFERROR(SEARCH(";",Table4[[#This Row],[reference/s]],Table4[[#This Row],[Column9]]+1),"")</f>
        <v/>
      </c>
      <c r="CK239" s="1" t="str">
        <f>IFERROR(SEARCH(";",Table4[[#This Row],[reference/s]],Table4[[#This Row],[Column10]]+1),"")</f>
        <v/>
      </c>
      <c r="CL239" s="1" t="str">
        <f>IFERROR(SEARCH(";",Table4[[#This Row],[reference/s]],Table4[[#This Row],[Column11]]+1),"")</f>
        <v/>
      </c>
      <c r="CM239" s="1" t="str">
        <f>IFERROR(MID(Table4[[#This Row],[reference/s]],Table4[[#This Row],[Column3]]+2,Table4[[#This Row],[Column4]]-Table4[[#This Row],[Column3]]-2),"")</f>
        <v>http://www.bom.gov.au/nsw/sevwx/0102summ.shtml</v>
      </c>
      <c r="CN239" s="1" t="str">
        <f>IFERROR(MID(Table4[[#This Row],[reference/s]],Table4[[#This Row],[Column4]]+2,Table4[[#This Row],[Column5]]-Table4[[#This Row],[Column4]]-2),"")</f>
        <v>Schuster et al.,2005</v>
      </c>
      <c r="CO239" s="1" t="str">
        <f>IFERROR(MID(Table4[[#This Row],[reference/s]],Table4[[#This Row],[Column5]]+2,Table4[[#This Row],[Column6]]-Table4[[#This Row],[Column5]]-2),"")</f>
        <v>PDF - newspaper</v>
      </c>
    </row>
    <row r="240" spans="1:93">
      <c r="B240" t="s">
        <v>1590</v>
      </c>
      <c r="C240" t="s">
        <v>810</v>
      </c>
      <c r="D240" s="6"/>
      <c r="F240" s="4">
        <v>37646</v>
      </c>
      <c r="G240" s="4">
        <v>37653</v>
      </c>
      <c r="H240" t="s">
        <v>661</v>
      </c>
      <c r="I240" s="74">
        <v>2003</v>
      </c>
      <c r="K240" t="s">
        <v>539</v>
      </c>
      <c r="L240" t="s">
        <v>37</v>
      </c>
      <c r="M240" t="s">
        <v>37</v>
      </c>
      <c r="O240" s="11" t="s">
        <v>701</v>
      </c>
      <c r="U240">
        <f>Table4[[#This Row],[Report]]*$P$322+Table4[[#This Row],[Journals]]*$Q$322+Table4[[#This Row],[Databases]]*$R$322+Table4[[#This Row],[Websites]]*$S$322+Table4[[#This Row],[Newspaper]]*$T$322</f>
        <v>0</v>
      </c>
      <c r="V240">
        <f>SUM(Table4[[#This Row],[Report]:[Websites]])</f>
        <v>0</v>
      </c>
      <c r="W240">
        <f>IF(Table4[[#This Row],[Insured Cost]]="",1,IF(Table4[[#This Row],[Reported cost]]="",2,""))</f>
        <v>1</v>
      </c>
      <c r="AA240">
        <v>60</v>
      </c>
      <c r="AD240" s="35" t="s">
        <v>801</v>
      </c>
      <c r="AF240" s="2"/>
      <c r="AG240" s="78"/>
      <c r="AS240" s="74"/>
      <c r="AT240" s="74"/>
      <c r="BZ240" t="str">
        <f>IFERROR(LEFT(Table4[[#This Row],[reference/s]],SEARCH(";",Table4[[#This Row],[reference/s]])-1),"")</f>
        <v/>
      </c>
      <c r="CA240" t="str">
        <f>IFERROR(MID(Table4[[#This Row],[reference/s]],SEARCH(";",Table4[[#This Row],[reference/s]])+2,SEARCH(";",Table4[[#This Row],[reference/s]],SEARCH(";",Table4[[#This Row],[reference/s]])+1)-SEARCH(";",Table4[[#This Row],[reference/s]])-2),"")</f>
        <v/>
      </c>
      <c r="CB240" t="str">
        <f>IFERROR(SEARCH(";",Table4[[#This Row],[reference/s]]),"")</f>
        <v/>
      </c>
      <c r="CC240" s="1" t="str">
        <f>IFERROR(SEARCH(";",Table4[[#This Row],[reference/s]],Table4[[#This Row],[Column2]]+1),"")</f>
        <v/>
      </c>
      <c r="CD240" s="1" t="str">
        <f>IFERROR(SEARCH(";",Table4[[#This Row],[reference/s]],Table4[[#This Row],[Column3]]+1),"")</f>
        <v/>
      </c>
      <c r="CE240" s="1" t="str">
        <f>IFERROR(SEARCH(";",Table4[[#This Row],[reference/s]],Table4[[#This Row],[Column4]]+1),"")</f>
        <v/>
      </c>
      <c r="CF240" s="1" t="str">
        <f>IFERROR(SEARCH(";",Table4[[#This Row],[reference/s]],Table4[[#This Row],[Column5]]+1),"")</f>
        <v/>
      </c>
      <c r="CG240" s="1" t="str">
        <f>IFERROR(SEARCH(";",Table4[[#This Row],[reference/s]],Table4[[#This Row],[Column6]]+1),"")</f>
        <v/>
      </c>
      <c r="CH240" s="1" t="str">
        <f>IFERROR(SEARCH(";",Table4[[#This Row],[reference/s]],Table4[[#This Row],[Column7]]+1),"")</f>
        <v/>
      </c>
      <c r="CI240" s="1" t="str">
        <f>IFERROR(SEARCH(";",Table4[[#This Row],[reference/s]],Table4[[#This Row],[Column8]]+1),"")</f>
        <v/>
      </c>
      <c r="CJ240" s="1" t="str">
        <f>IFERROR(SEARCH(";",Table4[[#This Row],[reference/s]],Table4[[#This Row],[Column9]]+1),"")</f>
        <v/>
      </c>
      <c r="CK240" s="1" t="str">
        <f>IFERROR(SEARCH(";",Table4[[#This Row],[reference/s]],Table4[[#This Row],[Column10]]+1),"")</f>
        <v/>
      </c>
      <c r="CL240" s="1" t="str">
        <f>IFERROR(SEARCH(";",Table4[[#This Row],[reference/s]],Table4[[#This Row],[Column11]]+1),"")</f>
        <v/>
      </c>
      <c r="CM240" s="1" t="str">
        <f>IFERROR(MID(Table4[[#This Row],[reference/s]],Table4[[#This Row],[Column3]]+2,Table4[[#This Row],[Column4]]-Table4[[#This Row],[Column3]]-2),"")</f>
        <v/>
      </c>
      <c r="CN240" s="1" t="str">
        <f>IFERROR(MID(Table4[[#This Row],[reference/s]],Table4[[#This Row],[Column4]]+2,Table4[[#This Row],[Column5]]-Table4[[#This Row],[Column4]]-2),"")</f>
        <v/>
      </c>
      <c r="CO240" s="1" t="str">
        <f>IFERROR(MID(Table4[[#This Row],[reference/s]],Table4[[#This Row],[Column5]]+2,Table4[[#This Row],[Column6]]-Table4[[#This Row],[Column5]]-2),"")</f>
        <v/>
      </c>
    </row>
    <row r="241" spans="1:93">
      <c r="B241" t="s">
        <v>1593</v>
      </c>
      <c r="C241" t="s">
        <v>606</v>
      </c>
      <c r="D241" t="s">
        <v>606</v>
      </c>
      <c r="E241" t="s">
        <v>667</v>
      </c>
      <c r="F241" s="4">
        <v>37799</v>
      </c>
      <c r="G241" s="4">
        <v>37799</v>
      </c>
      <c r="H241" t="s">
        <v>666</v>
      </c>
      <c r="I241" s="74">
        <v>2003</v>
      </c>
      <c r="J241" t="s">
        <v>1569</v>
      </c>
      <c r="K241" t="s">
        <v>496</v>
      </c>
      <c r="L241" t="s">
        <v>51</v>
      </c>
      <c r="M241" t="s">
        <v>51</v>
      </c>
      <c r="N241" t="s">
        <v>739</v>
      </c>
      <c r="O241" t="s">
        <v>1570</v>
      </c>
      <c r="P241">
        <v>1</v>
      </c>
      <c r="Q241">
        <v>0</v>
      </c>
      <c r="R241">
        <v>0</v>
      </c>
      <c r="S241">
        <v>1</v>
      </c>
      <c r="T241">
        <v>1</v>
      </c>
      <c r="U241">
        <f>Table4[[#This Row],[Report]]*$P$322+Table4[[#This Row],[Journals]]*$Q$322+Table4[[#This Row],[Databases]]*$R$322+Table4[[#This Row],[Websites]]*$S$322+Table4[[#This Row],[Newspaper]]*$T$322</f>
        <v>51</v>
      </c>
      <c r="V241">
        <f>SUM(Table4[[#This Row],[Report]:[Websites]])</f>
        <v>2</v>
      </c>
      <c r="W241">
        <f>IF(Table4[[#This Row],[Insured Cost]]="",1,IF(Table4[[#This Row],[Reported cost]]="",2,""))</f>
        <v>1</v>
      </c>
      <c r="AF241" s="2">
        <v>20000000</v>
      </c>
      <c r="AG241" s="78"/>
      <c r="AS241" s="74">
        <v>160</v>
      </c>
      <c r="AT241" s="74"/>
      <c r="BD241">
        <v>160</v>
      </c>
      <c r="BZ241" t="str">
        <f>IFERROR(LEFT(Table4[[#This Row],[reference/s]],SEARCH(";",Table4[[#This Row],[reference/s]])-1),"")</f>
        <v>wiki</v>
      </c>
      <c r="CA241" t="str">
        <f>IFERROR(MID(Table4[[#This Row],[reference/s]],SEARCH(";",Table4[[#This Row],[reference/s]])+2,SEARCH(";",Table4[[#This Row],[reference/s]],SEARCH(";",Table4[[#This Row],[reference/s]])+1)-SEARCH(";",Table4[[#This Row],[reference/s]])-2),"")</f>
        <v>Bourman 2010</v>
      </c>
      <c r="CB241">
        <f>IFERROR(SEARCH(";",Table4[[#This Row],[reference/s]]),"")</f>
        <v>5</v>
      </c>
      <c r="CC241" s="1">
        <f>IFERROR(SEARCH(";",Table4[[#This Row],[reference/s]],Table4[[#This Row],[Column2]]+1),"")</f>
        <v>19</v>
      </c>
      <c r="CD241" s="1">
        <f>IFERROR(SEARCH(";",Table4[[#This Row],[reference/s]],Table4[[#This Row],[Column3]]+1),"")</f>
        <v>100</v>
      </c>
      <c r="CE241" s="1" t="str">
        <f>IFERROR(SEARCH(";",Table4[[#This Row],[reference/s]],Table4[[#This Row],[Column4]]+1),"")</f>
        <v/>
      </c>
      <c r="CF241" s="1" t="str">
        <f>IFERROR(SEARCH(";",Table4[[#This Row],[reference/s]],Table4[[#This Row],[Column5]]+1),"")</f>
        <v/>
      </c>
      <c r="CG241" s="1" t="str">
        <f>IFERROR(SEARCH(";",Table4[[#This Row],[reference/s]],Table4[[#This Row],[Column6]]+1),"")</f>
        <v/>
      </c>
      <c r="CH241" s="1" t="str">
        <f>IFERROR(SEARCH(";",Table4[[#This Row],[reference/s]],Table4[[#This Row],[Column7]]+1),"")</f>
        <v/>
      </c>
      <c r="CI241" s="1" t="str">
        <f>IFERROR(SEARCH(";",Table4[[#This Row],[reference/s]],Table4[[#This Row],[Column8]]+1),"")</f>
        <v/>
      </c>
      <c r="CJ241" s="1" t="str">
        <f>IFERROR(SEARCH(";",Table4[[#This Row],[reference/s]],Table4[[#This Row],[Column9]]+1),"")</f>
        <v/>
      </c>
      <c r="CK241" s="1" t="str">
        <f>IFERROR(SEARCH(";",Table4[[#This Row],[reference/s]],Table4[[#This Row],[Column10]]+1),"")</f>
        <v/>
      </c>
      <c r="CL241" s="1" t="str">
        <f>IFERROR(SEARCH(";",Table4[[#This Row],[reference/s]],Table4[[#This Row],[Column11]]+1),"")</f>
        <v/>
      </c>
      <c r="CM241" s="1" t="str">
        <f>IFERROR(MID(Table4[[#This Row],[reference/s]],Table4[[#This Row],[Column3]]+2,Table4[[#This Row],[Column4]]-Table4[[#This Row],[Column3]]-2),"")</f>
        <v>http://www.abc.net.au/news/2003-06-28/flood-mop-up-continues-in-glenelg/1877812</v>
      </c>
      <c r="CN241" s="1" t="str">
        <f>IFERROR(MID(Table4[[#This Row],[reference/s]],Table4[[#This Row],[Column4]]+2,Table4[[#This Row],[Column5]]-Table4[[#This Row],[Column4]]-2),"")</f>
        <v/>
      </c>
      <c r="CO241" s="1" t="str">
        <f>IFERROR(MID(Table4[[#This Row],[reference/s]],Table4[[#This Row],[Column5]]+2,Table4[[#This Row],[Column6]]-Table4[[#This Row],[Column5]]-2),"")</f>
        <v/>
      </c>
    </row>
    <row r="242" spans="1:93">
      <c r="A242">
        <v>627</v>
      </c>
      <c r="B242" t="s">
        <v>1585</v>
      </c>
      <c r="C242" t="s">
        <v>585</v>
      </c>
      <c r="D242" t="s">
        <v>447</v>
      </c>
      <c r="E242" t="s">
        <v>448</v>
      </c>
      <c r="F242" s="4">
        <v>37639</v>
      </c>
      <c r="G242" s="4">
        <v>37640</v>
      </c>
      <c r="H242" t="s">
        <v>657</v>
      </c>
      <c r="I242" s="74">
        <v>2003</v>
      </c>
      <c r="K242" t="s">
        <v>540</v>
      </c>
      <c r="L242" t="s">
        <v>184</v>
      </c>
      <c r="M242" t="s">
        <v>184</v>
      </c>
      <c r="N242" t="s">
        <v>739</v>
      </c>
      <c r="O242" s="11" t="s">
        <v>1573</v>
      </c>
      <c r="P242">
        <v>0</v>
      </c>
      <c r="Q242">
        <v>0</v>
      </c>
      <c r="R242">
        <v>2</v>
      </c>
      <c r="S242">
        <v>1</v>
      </c>
      <c r="T242">
        <v>1</v>
      </c>
      <c r="U242">
        <f>Table4[[#This Row],[Report]]*$P$322+Table4[[#This Row],[Journals]]*$Q$322+Table4[[#This Row],[Databases]]*$R$322+Table4[[#This Row],[Websites]]*$S$322+Table4[[#This Row],[Newspaper]]*$T$322</f>
        <v>51</v>
      </c>
      <c r="V242">
        <f>SUM(Table4[[#This Row],[Report]:[Websites]])</f>
        <v>3</v>
      </c>
      <c r="W242">
        <f>IF(Table4[[#This Row],[Insured Cost]]="",1,IF(Table4[[#This Row],[Reported cost]]="",2,""))</f>
        <v>2</v>
      </c>
      <c r="X242">
        <v>5000</v>
      </c>
      <c r="Y242">
        <v>52500</v>
      </c>
      <c r="Z242">
        <v>100</v>
      </c>
      <c r="AA242">
        <v>435</v>
      </c>
      <c r="AD242">
        <v>4</v>
      </c>
      <c r="AE242" s="2">
        <v>350000000</v>
      </c>
      <c r="AF242" s="2"/>
      <c r="AG242" s="78"/>
      <c r="AS242" s="74"/>
      <c r="AT242" s="74"/>
      <c r="BD242" t="s">
        <v>664</v>
      </c>
      <c r="BE242">
        <v>488</v>
      </c>
      <c r="BY242" t="s">
        <v>449</v>
      </c>
      <c r="BZ242" t="str">
        <f>IFERROR(LEFT(Table4[[#This Row],[reference/s]],SEARCH(";",Table4[[#This Row],[reference/s]])-1),"")</f>
        <v>wiki</v>
      </c>
      <c r="CA242" t="str">
        <f>IFERROR(MID(Table4[[#This Row],[reference/s]],SEARCH(";",Table4[[#This Row],[reference/s]])+2,SEARCH(";",Table4[[#This Row],[reference/s]],SEARCH(";",Table4[[#This Row],[reference/s]])+1)-SEARCH(";",Table4[[#This Row],[reference/s]])-2),"")</f>
        <v>ICA</v>
      </c>
      <c r="CB242">
        <f>IFERROR(SEARCH(";",Table4[[#This Row],[reference/s]]),"")</f>
        <v>5</v>
      </c>
      <c r="CC242" s="1">
        <f>IFERROR(SEARCH(";",Table4[[#This Row],[reference/s]],Table4[[#This Row],[Column2]]+1),"")</f>
        <v>10</v>
      </c>
      <c r="CD242" s="1">
        <f>IFERROR(SEARCH(";",Table4[[#This Row],[reference/s]],Table4[[#This Row],[Column3]]+1),"")</f>
        <v>58</v>
      </c>
      <c r="CE242" s="1" t="str">
        <f>IFERROR(SEARCH(";",Table4[[#This Row],[reference/s]],Table4[[#This Row],[Column4]]+1),"")</f>
        <v/>
      </c>
      <c r="CF242" s="1" t="str">
        <f>IFERROR(SEARCH(";",Table4[[#This Row],[reference/s]],Table4[[#This Row],[Column5]]+1),"")</f>
        <v/>
      </c>
      <c r="CG242" s="1" t="str">
        <f>IFERROR(SEARCH(";",Table4[[#This Row],[reference/s]],Table4[[#This Row],[Column6]]+1),"")</f>
        <v/>
      </c>
      <c r="CH242" s="1" t="str">
        <f>IFERROR(SEARCH(";",Table4[[#This Row],[reference/s]],Table4[[#This Row],[Column7]]+1),"")</f>
        <v/>
      </c>
      <c r="CI242" s="1" t="str">
        <f>IFERROR(SEARCH(";",Table4[[#This Row],[reference/s]],Table4[[#This Row],[Column8]]+1),"")</f>
        <v/>
      </c>
      <c r="CJ242" s="1" t="str">
        <f>IFERROR(SEARCH(";",Table4[[#This Row],[reference/s]],Table4[[#This Row],[Column9]]+1),"")</f>
        <v/>
      </c>
      <c r="CK242" s="1" t="str">
        <f>IFERROR(SEARCH(";",Table4[[#This Row],[reference/s]],Table4[[#This Row],[Column10]]+1),"")</f>
        <v/>
      </c>
      <c r="CL242" s="1" t="str">
        <f>IFERROR(SEARCH(";",Table4[[#This Row],[reference/s]],Table4[[#This Row],[Column11]]+1),"")</f>
        <v/>
      </c>
      <c r="CM242" s="1" t="str">
        <f>IFERROR(MID(Table4[[#This Row],[reference/s]],Table4[[#This Row],[Column3]]+2,Table4[[#This Row],[Column4]]-Table4[[#This Row],[Column3]]-2),"")</f>
        <v>http://www.smh.com.au/specials/canberraablaze/</v>
      </c>
      <c r="CN242" s="1" t="str">
        <f>IFERROR(MID(Table4[[#This Row],[reference/s]],Table4[[#This Row],[Column4]]+2,Table4[[#This Row],[Column5]]-Table4[[#This Row],[Column4]]-2),"")</f>
        <v/>
      </c>
      <c r="CO242" s="1" t="str">
        <f>IFERROR(MID(Table4[[#This Row],[reference/s]],Table4[[#This Row],[Column5]]+2,Table4[[#This Row],[Column6]]-Table4[[#This Row],[Column5]]-2),"")</f>
        <v/>
      </c>
    </row>
    <row r="243" spans="1:93">
      <c r="A243">
        <v>376</v>
      </c>
      <c r="B243" t="s">
        <v>1588</v>
      </c>
      <c r="C243" t="s">
        <v>642</v>
      </c>
      <c r="D243" t="s">
        <v>260</v>
      </c>
      <c r="E243" t="s">
        <v>668</v>
      </c>
      <c r="F243" s="4">
        <v>37857</v>
      </c>
      <c r="G243" s="4">
        <v>37857</v>
      </c>
      <c r="H243" t="s">
        <v>669</v>
      </c>
      <c r="I243" s="74">
        <v>2003</v>
      </c>
      <c r="K243" t="s">
        <v>542</v>
      </c>
      <c r="L243" t="s">
        <v>261</v>
      </c>
      <c r="M243" t="s">
        <v>184</v>
      </c>
      <c r="N243" t="s">
        <v>745</v>
      </c>
      <c r="O243" s="11" t="s">
        <v>1047</v>
      </c>
      <c r="P243">
        <v>1</v>
      </c>
      <c r="Q243">
        <v>0</v>
      </c>
      <c r="R243">
        <v>0</v>
      </c>
      <c r="S243">
        <v>2</v>
      </c>
      <c r="T243">
        <v>1</v>
      </c>
      <c r="U243">
        <f>Table4[[#This Row],[Report]]*$P$322+Table4[[#This Row],[Journals]]*$Q$322+Table4[[#This Row],[Databases]]*$R$322+Table4[[#This Row],[Websites]]*$S$322+Table4[[#This Row],[Newspaper]]*$T$322</f>
        <v>61</v>
      </c>
      <c r="V243">
        <f>SUM(Table4[[#This Row],[Report]:[Websites]])</f>
        <v>3</v>
      </c>
      <c r="W243">
        <f>IF(Table4[[#This Row],[Insured Cost]]="",1,IF(Table4[[#This Row],[Reported cost]]="",2,""))</f>
        <v>2</v>
      </c>
      <c r="Y243">
        <v>250000</v>
      </c>
      <c r="AA243">
        <v>4</v>
      </c>
      <c r="AD243">
        <v>1</v>
      </c>
      <c r="AE243" s="2">
        <v>25000000</v>
      </c>
      <c r="AF243" s="2"/>
      <c r="AG243" s="78"/>
      <c r="AS243" s="74"/>
      <c r="AT243" s="74"/>
      <c r="BD243" t="s">
        <v>670</v>
      </c>
      <c r="BY243" t="s">
        <v>262</v>
      </c>
      <c r="BZ243" t="str">
        <f>IFERROR(LEFT(Table4[[#This Row],[reference/s]],SEARCH(";",Table4[[#This Row],[reference/s]])-1),"")</f>
        <v>wiki</v>
      </c>
      <c r="CA243" t="str">
        <f>IFERROR(MID(Table4[[#This Row],[reference/s]],SEARCH(";",Table4[[#This Row],[reference/s]])+2,SEARCH(";",Table4[[#This Row],[reference/s]],SEARCH(";",Table4[[#This Row],[reference/s]])+1)-SEARCH(";",Table4[[#This Row],[reference/s]])-2),"")</f>
        <v>http://www.australianweathernews.com/news/2003/030824.SHTML</v>
      </c>
      <c r="CB243">
        <f>IFERROR(SEARCH(";",Table4[[#This Row],[reference/s]]),"")</f>
        <v>5</v>
      </c>
      <c r="CC243" s="1">
        <f>IFERROR(SEARCH(";",Table4[[#This Row],[reference/s]],Table4[[#This Row],[Column2]]+1),"")</f>
        <v>66</v>
      </c>
      <c r="CD243" s="1">
        <f>IFERROR(SEARCH(";",Table4[[#This Row],[reference/s]],Table4[[#This Row],[Column3]]+1),"")</f>
        <v>128</v>
      </c>
      <c r="CE243" s="1" t="str">
        <f>IFERROR(SEARCH(";",Table4[[#This Row],[reference/s]],Table4[[#This Row],[Column4]]+1),"")</f>
        <v/>
      </c>
      <c r="CF243" s="1" t="str">
        <f>IFERROR(SEARCH(";",Table4[[#This Row],[reference/s]],Table4[[#This Row],[Column5]]+1),"")</f>
        <v/>
      </c>
      <c r="CG243" s="1" t="str">
        <f>IFERROR(SEARCH(";",Table4[[#This Row],[reference/s]],Table4[[#This Row],[Column6]]+1),"")</f>
        <v/>
      </c>
      <c r="CH243" s="1" t="str">
        <f>IFERROR(SEARCH(";",Table4[[#This Row],[reference/s]],Table4[[#This Row],[Column7]]+1),"")</f>
        <v/>
      </c>
      <c r="CI243" s="1" t="str">
        <f>IFERROR(SEARCH(";",Table4[[#This Row],[reference/s]],Table4[[#This Row],[Column8]]+1),"")</f>
        <v/>
      </c>
      <c r="CJ243" s="1" t="str">
        <f>IFERROR(SEARCH(";",Table4[[#This Row],[reference/s]],Table4[[#This Row],[Column9]]+1),"")</f>
        <v/>
      </c>
      <c r="CK243" s="1" t="str">
        <f>IFERROR(SEARCH(";",Table4[[#This Row],[reference/s]],Table4[[#This Row],[Column10]]+1),"")</f>
        <v/>
      </c>
      <c r="CL243" s="1" t="str">
        <f>IFERROR(SEARCH(";",Table4[[#This Row],[reference/s]],Table4[[#This Row],[Column11]]+1),"")</f>
        <v/>
      </c>
      <c r="CM243" s="1" t="str">
        <f>IFERROR(MID(Table4[[#This Row],[reference/s]],Table4[[#This Row],[Column3]]+2,Table4[[#This Row],[Column4]]-Table4[[#This Row],[Column3]]-2),"")</f>
        <v>http://www.smh.com.au/articles/2003/08/25/1061663712244.html</v>
      </c>
      <c r="CN243" s="1" t="str">
        <f>IFERROR(MID(Table4[[#This Row],[reference/s]],Table4[[#This Row],[Column4]]+2,Table4[[#This Row],[Column5]]-Table4[[#This Row],[Column4]]-2),"")</f>
        <v/>
      </c>
      <c r="CO243" s="1" t="str">
        <f>IFERROR(MID(Table4[[#This Row],[reference/s]],Table4[[#This Row],[Column5]]+2,Table4[[#This Row],[Column6]]-Table4[[#This Row],[Column5]]-2),"")</f>
        <v/>
      </c>
    </row>
    <row r="244" spans="1:93">
      <c r="B244" t="s">
        <v>1581</v>
      </c>
      <c r="C244" t="s">
        <v>475</v>
      </c>
      <c r="D244" t="s">
        <v>744</v>
      </c>
      <c r="E244" t="s">
        <v>845</v>
      </c>
      <c r="F244" s="15">
        <v>37671</v>
      </c>
      <c r="G244" s="15">
        <v>37685</v>
      </c>
      <c r="H244" t="s">
        <v>658</v>
      </c>
      <c r="I244" s="74">
        <v>2003</v>
      </c>
      <c r="K244" t="s">
        <v>548</v>
      </c>
      <c r="L244" t="s">
        <v>50</v>
      </c>
      <c r="M244" t="s">
        <v>50</v>
      </c>
      <c r="O244" s="11" t="s">
        <v>1048</v>
      </c>
      <c r="P244">
        <v>1</v>
      </c>
      <c r="Q244">
        <v>0</v>
      </c>
      <c r="R244">
        <v>0</v>
      </c>
      <c r="S244">
        <v>1</v>
      </c>
      <c r="T244">
        <v>21</v>
      </c>
      <c r="U244">
        <f>Table4[[#This Row],[Report]]*$P$322+Table4[[#This Row],[Journals]]*$Q$322+Table4[[#This Row],[Databases]]*$R$322+Table4[[#This Row],[Websites]]*$S$322+Table4[[#This Row],[Newspaper]]*$T$322</f>
        <v>71</v>
      </c>
      <c r="V244">
        <f>SUM(Table4[[#This Row],[Report]:[Websites]])</f>
        <v>2</v>
      </c>
      <c r="W244">
        <f>IF(Table4[[#This Row],[Insured Cost]]="",1,IF(Table4[[#This Row],[Reported cost]]="",2,""))</f>
        <v>1</v>
      </c>
      <c r="AD244">
        <v>1</v>
      </c>
      <c r="AF244" s="2">
        <v>10000000</v>
      </c>
      <c r="AG244" s="78"/>
      <c r="AS244" s="74"/>
      <c r="AT244" s="74"/>
      <c r="BT244">
        <v>1</v>
      </c>
      <c r="BZ244" t="str">
        <f>IFERROR(LEFT(Table4[[#This Row],[reference/s]],SEARCH(";",Table4[[#This Row],[reference/s]])-1),"")</f>
        <v>wiki (page)</v>
      </c>
      <c r="CA244" t="str">
        <f>IFERROR(MID(Table4[[#This Row],[reference/s]],SEARCH(";",Table4[[#This Row],[reference/s]])+2,SEARCH(";",Table4[[#This Row],[reference/s]],SEARCH(";",Table4[[#This Row],[reference/s]])+1)-SEARCH(";",Table4[[#This Row],[reference/s]])-2),"")</f>
        <v>PDF newspaper</v>
      </c>
      <c r="CB244">
        <f>IFERROR(SEARCH(";",Table4[[#This Row],[reference/s]]),"")</f>
        <v>12</v>
      </c>
      <c r="CC244" s="1">
        <f>IFERROR(SEARCH(";",Table4[[#This Row],[reference/s]],Table4[[#This Row],[Column2]]+1),"")</f>
        <v>27</v>
      </c>
      <c r="CD244" s="1">
        <f>IFERROR(SEARCH(";",Table4[[#This Row],[reference/s]],Table4[[#This Row],[Column3]]+1),"")</f>
        <v>56</v>
      </c>
      <c r="CE244" s="1" t="str">
        <f>IFERROR(SEARCH(";",Table4[[#This Row],[reference/s]],Table4[[#This Row],[Column4]]+1),"")</f>
        <v/>
      </c>
      <c r="CF244" s="1" t="str">
        <f>IFERROR(SEARCH(";",Table4[[#This Row],[reference/s]],Table4[[#This Row],[Column5]]+1),"")</f>
        <v/>
      </c>
      <c r="CG244" s="1" t="str">
        <f>IFERROR(SEARCH(";",Table4[[#This Row],[reference/s]],Table4[[#This Row],[Column6]]+1),"")</f>
        <v/>
      </c>
      <c r="CH244" s="1" t="str">
        <f>IFERROR(SEARCH(";",Table4[[#This Row],[reference/s]],Table4[[#This Row],[Column7]]+1),"")</f>
        <v/>
      </c>
      <c r="CI244" s="1" t="str">
        <f>IFERROR(SEARCH(";",Table4[[#This Row],[reference/s]],Table4[[#This Row],[Column8]]+1),"")</f>
        <v/>
      </c>
      <c r="CJ244" s="1" t="str">
        <f>IFERROR(SEARCH(";",Table4[[#This Row],[reference/s]],Table4[[#This Row],[Column9]]+1),"")</f>
        <v/>
      </c>
      <c r="CK244" s="1" t="str">
        <f>IFERROR(SEARCH(";",Table4[[#This Row],[reference/s]],Table4[[#This Row],[Column10]]+1),"")</f>
        <v/>
      </c>
      <c r="CL244" s="1" t="str">
        <f>IFERROR(SEARCH(";",Table4[[#This Row],[reference/s]],Table4[[#This Row],[Column11]]+1),"")</f>
        <v/>
      </c>
      <c r="CM244" s="1" t="str">
        <f>IFERROR(MID(Table4[[#This Row],[reference/s]],Table4[[#This Row],[Column3]]+2,Table4[[#This Row],[Column4]]-Table4[[#This Row],[Column3]]-2),"")</f>
        <v>Callaghan - cyclone impacts</v>
      </c>
      <c r="CN244" s="1" t="str">
        <f>IFERROR(MID(Table4[[#This Row],[reference/s]],Table4[[#This Row],[Column4]]+2,Table4[[#This Row],[Column5]]-Table4[[#This Row],[Column4]]-2),"")</f>
        <v/>
      </c>
      <c r="CO244" s="1" t="str">
        <f>IFERROR(MID(Table4[[#This Row],[reference/s]],Table4[[#This Row],[Column5]]+2,Table4[[#This Row],[Column6]]-Table4[[#This Row],[Column5]]-2),"")</f>
        <v/>
      </c>
    </row>
    <row r="245" spans="1:93">
      <c r="A245">
        <v>374</v>
      </c>
      <c r="B245" t="s">
        <v>1582</v>
      </c>
      <c r="C245" t="s">
        <v>585</v>
      </c>
      <c r="D245" t="s">
        <v>852</v>
      </c>
      <c r="E245" t="s">
        <v>258</v>
      </c>
      <c r="F245" s="4">
        <v>37629</v>
      </c>
      <c r="G245" s="4">
        <v>37699</v>
      </c>
      <c r="H245" t="s">
        <v>657</v>
      </c>
      <c r="I245" s="74">
        <v>2003</v>
      </c>
      <c r="K245" t="s">
        <v>541</v>
      </c>
      <c r="L245" t="s">
        <v>932</v>
      </c>
      <c r="M245" t="s">
        <v>30</v>
      </c>
      <c r="N245" t="s">
        <v>37</v>
      </c>
      <c r="O245" s="11" t="s">
        <v>1303</v>
      </c>
      <c r="P245">
        <v>2</v>
      </c>
      <c r="Q245">
        <v>1</v>
      </c>
      <c r="R245">
        <v>1</v>
      </c>
      <c r="S245">
        <v>2</v>
      </c>
      <c r="T245">
        <v>1</v>
      </c>
      <c r="U245">
        <f>Table4[[#This Row],[Report]]*$P$322+Table4[[#This Row],[Journals]]*$Q$322+Table4[[#This Row],[Databases]]*$R$322+Table4[[#This Row],[Websites]]*$S$322+Table4[[#This Row],[Newspaper]]*$T$322</f>
        <v>151</v>
      </c>
      <c r="V245">
        <f>SUM(Table4[[#This Row],[Report]:[Websites]])</f>
        <v>6</v>
      </c>
      <c r="W245" t="str">
        <f>IF(Table4[[#This Row],[Insured Cost]]="",1,IF(Table4[[#This Row],[Reported cost]]="",2,""))</f>
        <v/>
      </c>
      <c r="AA245">
        <v>400</v>
      </c>
      <c r="AE245" s="2">
        <v>12000000</v>
      </c>
      <c r="AF245" s="2">
        <v>121100000</v>
      </c>
      <c r="AG245" s="78"/>
      <c r="AJ245" t="s">
        <v>1301</v>
      </c>
      <c r="AK245" t="s">
        <v>1302</v>
      </c>
      <c r="AS245" s="74">
        <v>26</v>
      </c>
      <c r="AT245" s="74"/>
      <c r="AW245" t="s">
        <v>1299</v>
      </c>
      <c r="AZ245" t="s">
        <v>1300</v>
      </c>
      <c r="BG245">
        <v>213</v>
      </c>
      <c r="BY245" t="s">
        <v>259</v>
      </c>
      <c r="BZ245" t="str">
        <f>IFERROR(LEFT(Table4[[#This Row],[reference/s]],SEARCH(";",Table4[[#This Row],[reference/s]])-1),"")</f>
        <v>wiki</v>
      </c>
      <c r="CA245" t="str">
        <f>IFERROR(MID(Table4[[#This Row],[reference/s]],SEARCH(";",Table4[[#This Row],[reference/s]])+2,SEARCH(";",Table4[[#This Row],[reference/s]],SEARCH(";",Table4[[#This Row],[reference/s]])+1)-SEARCH(";",Table4[[#This Row],[reference/s]])-2),"")</f>
        <v>ICA</v>
      </c>
      <c r="CB245">
        <f>IFERROR(SEARCH(";",Table4[[#This Row],[reference/s]]),"")</f>
        <v>5</v>
      </c>
      <c r="CC245" s="1">
        <f>IFERROR(SEARCH(";",Table4[[#This Row],[reference/s]],Table4[[#This Row],[Column2]]+1),"")</f>
        <v>10</v>
      </c>
      <c r="CD245" s="1">
        <f>IFERROR(SEARCH(";",Table4[[#This Row],[reference/s]],Table4[[#This Row],[Column3]]+1),"")</f>
        <v>54</v>
      </c>
      <c r="CE245" s="1">
        <f>IFERROR(SEARCH(";",Table4[[#This Row],[reference/s]],Table4[[#This Row],[Column4]]+1),"")</f>
        <v>80</v>
      </c>
      <c r="CF245" s="1">
        <f>IFERROR(SEARCH(";",Table4[[#This Row],[reference/s]],Table4[[#This Row],[Column5]]+1),"")</f>
        <v>119</v>
      </c>
      <c r="CG245" s="1" t="str">
        <f>IFERROR(SEARCH(";",Table4[[#This Row],[reference/s]],Table4[[#This Row],[Column6]]+1),"")</f>
        <v/>
      </c>
      <c r="CH245" s="1" t="str">
        <f>IFERROR(SEARCH(";",Table4[[#This Row],[reference/s]],Table4[[#This Row],[Column7]]+1),"")</f>
        <v/>
      </c>
      <c r="CI245" s="1" t="str">
        <f>IFERROR(SEARCH(";",Table4[[#This Row],[reference/s]],Table4[[#This Row],[Column8]]+1),"")</f>
        <v/>
      </c>
      <c r="CJ245" s="1" t="str">
        <f>IFERROR(SEARCH(";",Table4[[#This Row],[reference/s]],Table4[[#This Row],[Column9]]+1),"")</f>
        <v/>
      </c>
      <c r="CK245" s="1" t="str">
        <f>IFERROR(SEARCH(";",Table4[[#This Row],[reference/s]],Table4[[#This Row],[Column10]]+1),"")</f>
        <v/>
      </c>
      <c r="CL245" s="1" t="str">
        <f>IFERROR(SEARCH(";",Table4[[#This Row],[reference/s]],Table4[[#This Row],[Column11]]+1),"")</f>
        <v/>
      </c>
      <c r="CM245" s="1" t="str">
        <f>IFERROR(MID(Table4[[#This Row],[reference/s]],Table4[[#This Row],[Column3]]+2,Table4[[#This Row],[Column4]]-Table4[[#This Row],[Column3]]-2),"")</f>
        <v>http://www.theage.com.au/issues/bushfires/</v>
      </c>
      <c r="CN245" s="1" t="str">
        <f>IFERROR(MID(Table4[[#This Row],[reference/s]],Table4[[#This Row],[Column4]]+2,Table4[[#This Row],[Column5]]-Table4[[#This Row],[Column4]]-2),"")</f>
        <v>PDF impact on streamflow</v>
      </c>
      <c r="CO245" s="1" t="str">
        <f>IFERROR(MID(Table4[[#This Row],[reference/s]],Table4[[#This Row],[Column5]]+2,Table4[[#This Row],[Column6]]-Table4[[#This Row],[Column5]]-2),"")</f>
        <v>Bibliography (list of all references)</v>
      </c>
    </row>
    <row r="246" spans="1:93">
      <c r="B246" t="s">
        <v>1582</v>
      </c>
      <c r="C246" t="s">
        <v>642</v>
      </c>
      <c r="D246" t="s">
        <v>597</v>
      </c>
      <c r="E246" t="s">
        <v>665</v>
      </c>
      <c r="F246" s="4">
        <v>37980</v>
      </c>
      <c r="G246" s="4">
        <v>37980</v>
      </c>
      <c r="H246" t="s">
        <v>660</v>
      </c>
      <c r="I246" s="74">
        <v>2003</v>
      </c>
      <c r="K246" t="s">
        <v>515</v>
      </c>
      <c r="L246" t="s">
        <v>30</v>
      </c>
      <c r="M246" t="s">
        <v>30</v>
      </c>
      <c r="N246" t="s">
        <v>739</v>
      </c>
      <c r="O246" s="11" t="s">
        <v>1539</v>
      </c>
      <c r="P246">
        <v>1</v>
      </c>
      <c r="Q246">
        <v>1</v>
      </c>
      <c r="R246">
        <v>2</v>
      </c>
      <c r="S246">
        <v>4</v>
      </c>
      <c r="T246">
        <v>1</v>
      </c>
      <c r="U246">
        <f>Table4[[#This Row],[Report]]*$P$322+Table4[[#This Row],[Journals]]*$Q$322+Table4[[#This Row],[Databases]]*$R$322+Table4[[#This Row],[Websites]]*$S$322+Table4[[#This Row],[Newspaper]]*$T$322</f>
        <v>151</v>
      </c>
      <c r="V246">
        <f>SUM(Table4[[#This Row],[Report]:[Websites]])</f>
        <v>8</v>
      </c>
      <c r="W246" t="str">
        <f>IF(Table4[[#This Row],[Insured Cost]]="",1,IF(Table4[[#This Row],[Reported cost]]="",2,""))</f>
        <v/>
      </c>
      <c r="Y246">
        <v>100000</v>
      </c>
      <c r="AE246" s="2">
        <v>100000000</v>
      </c>
      <c r="AF246" s="2">
        <v>124000000</v>
      </c>
      <c r="AG246" s="78">
        <v>75</v>
      </c>
      <c r="AS246" s="74"/>
      <c r="AT246" s="74"/>
      <c r="BB246">
        <v>1</v>
      </c>
      <c r="BD246">
        <v>3000</v>
      </c>
      <c r="BL246">
        <v>10000</v>
      </c>
      <c r="BZ246" t="str">
        <f>IFERROR(LEFT(Table4[[#This Row],[reference/s]],SEARCH(";",Table4[[#This Row],[reference/s]])-1),"")</f>
        <v>ICA</v>
      </c>
      <c r="CA246" t="str">
        <f>IFERROR(MID(Table4[[#This Row],[reference/s]],SEARCH(";",Table4[[#This Row],[reference/s]])+2,SEARCH(";",Table4[[#This Row],[reference/s]],SEARCH(";",Table4[[#This Row],[reference/s]])+1)-SEARCH(";",Table4[[#This Row],[reference/s]])-2),"")</f>
        <v>EM-DAT (flood and storm reported seperately)</v>
      </c>
      <c r="CB246">
        <f>IFERROR(SEARCH(";",Table4[[#This Row],[reference/s]]),"")</f>
        <v>4</v>
      </c>
      <c r="CC246" s="1">
        <f>IFERROR(SEARCH(";",Table4[[#This Row],[reference/s]],Table4[[#This Row],[Column2]]+1),"")</f>
        <v>50</v>
      </c>
      <c r="CD246" s="1">
        <f>IFERROR(SEARCH(";",Table4[[#This Row],[reference/s]],Table4[[#This Row],[Column3]]+1),"")</f>
        <v>56</v>
      </c>
      <c r="CE246" s="1">
        <f>IFERROR(SEARCH(";",Table4[[#This Row],[reference/s]],Table4[[#This Row],[Column4]]+1),"")</f>
        <v>140</v>
      </c>
      <c r="CF246" s="1">
        <f>IFERROR(SEARCH(";",Table4[[#This Row],[reference/s]],Table4[[#This Row],[Column5]]+1),"")</f>
        <v>201</v>
      </c>
      <c r="CG246" s="1">
        <f>IFERROR(SEARCH(";",Table4[[#This Row],[reference/s]],Table4[[#This Row],[Column6]]+1),"")</f>
        <v>274</v>
      </c>
      <c r="CH246" s="1">
        <f>IFERROR(SEARCH(";",Table4[[#This Row],[reference/s]],Table4[[#This Row],[Column7]]+1),"")</f>
        <v>322</v>
      </c>
      <c r="CI246" s="1">
        <f>IFERROR(SEARCH(";",Table4[[#This Row],[reference/s]],Table4[[#This Row],[Column8]]+1),"")</f>
        <v>365</v>
      </c>
      <c r="CJ246" s="1" t="str">
        <f>IFERROR(SEARCH(";",Table4[[#This Row],[reference/s]],Table4[[#This Row],[Column9]]+1),"")</f>
        <v/>
      </c>
      <c r="CK246" s="1" t="str">
        <f>IFERROR(SEARCH(";",Table4[[#This Row],[reference/s]],Table4[[#This Row],[Column10]]+1),"")</f>
        <v/>
      </c>
      <c r="CL246" s="1" t="str">
        <f>IFERROR(SEARCH(";",Table4[[#This Row],[reference/s]],Table4[[#This Row],[Column11]]+1),"")</f>
        <v/>
      </c>
      <c r="CM246" s="1" t="str">
        <f>IFERROR(MID(Table4[[#This Row],[reference/s]],Table4[[#This Row],[Column3]]+2,Table4[[#This Row],[Column4]]-Table4[[#This Row],[Column3]]-2),"")</f>
        <v>wiki</v>
      </c>
      <c r="CN246" s="1" t="str">
        <f>IFERROR(MID(Table4[[#This Row],[reference/s]],Table4[[#This Row],[Column4]]+2,Table4[[#This Row],[Column5]]-Table4[[#This Row],[Column4]]-2),"")</f>
        <v>http://www.goauto.com.au/mellor/mellor.nsf/story2/3F2A2865F4BC000ECA257975001DB153</v>
      </c>
      <c r="CO246" s="1" t="str">
        <f>IFERROR(MID(Table4[[#This Row],[reference/s]],Table4[[#This Row],[Column5]]+2,Table4[[#This Row],[Column6]]-Table4[[#This Row],[Column5]]-2),"")</f>
        <v>http://www.australianweathernews.com/news/2003/031203.SHTML</v>
      </c>
    </row>
    <row r="247" spans="1:93">
      <c r="B247" t="s">
        <v>1590</v>
      </c>
      <c r="C247" t="s">
        <v>810</v>
      </c>
      <c r="D247" s="6"/>
      <c r="F247" s="15">
        <v>38036</v>
      </c>
      <c r="G247" s="15">
        <v>38038</v>
      </c>
      <c r="H247" t="s">
        <v>661</v>
      </c>
      <c r="I247" s="74">
        <v>2004</v>
      </c>
      <c r="K247" t="s">
        <v>548</v>
      </c>
      <c r="L247" t="s">
        <v>50</v>
      </c>
      <c r="M247" t="s">
        <v>50</v>
      </c>
      <c r="O247" s="11" t="s">
        <v>1049</v>
      </c>
      <c r="U247">
        <f>Table4[[#This Row],[Report]]*$P$322+Table4[[#This Row],[Journals]]*$Q$322+Table4[[#This Row],[Databases]]*$R$322+Table4[[#This Row],[Websites]]*$S$322+Table4[[#This Row],[Newspaper]]*$T$322</f>
        <v>0</v>
      </c>
      <c r="V247">
        <f>SUM(Table4[[#This Row],[Report]:[Websites]])</f>
        <v>0</v>
      </c>
      <c r="W247">
        <f>IF(Table4[[#This Row],[Insured Cost]]="",1,IF(Table4[[#This Row],[Reported cost]]="",2,""))</f>
        <v>1</v>
      </c>
      <c r="AA247">
        <v>116</v>
      </c>
      <c r="AD247">
        <v>12</v>
      </c>
      <c r="AF247" s="2"/>
      <c r="AG247" s="78"/>
      <c r="AS247" s="74"/>
      <c r="AT247" s="74"/>
      <c r="BZ247" t="str">
        <f>IFERROR(LEFT(Table4[[#This Row],[reference/s]],SEARCH(";",Table4[[#This Row],[reference/s]])-1),"")</f>
        <v>PDF - newspaper</v>
      </c>
      <c r="CA247" t="str">
        <f>IFERROR(MID(Table4[[#This Row],[reference/s]],SEARCH(";",Table4[[#This Row],[reference/s]])+2,SEARCH(";",Table4[[#This Row],[reference/s]],SEARCH(";",Table4[[#This Row],[reference/s]])+1)-SEARCH(";",Table4[[#This Row],[reference/s]])-2),"")</f>
        <v>Narn and Fawcett (2013)</v>
      </c>
      <c r="CB247">
        <f>IFERROR(SEARCH(";",Table4[[#This Row],[reference/s]]),"")</f>
        <v>16</v>
      </c>
      <c r="CC247" s="1">
        <f>IFERROR(SEARCH(";",Table4[[#This Row],[reference/s]],Table4[[#This Row],[Column2]]+1),"")</f>
        <v>41</v>
      </c>
      <c r="CD247" s="1">
        <f>IFERROR(SEARCH(";",Table4[[#This Row],[reference/s]],Table4[[#This Row],[Column3]]+1),"")</f>
        <v>60</v>
      </c>
      <c r="CE247" s="1" t="str">
        <f>IFERROR(SEARCH(";",Table4[[#This Row],[reference/s]],Table4[[#This Row],[Column4]]+1),"")</f>
        <v/>
      </c>
      <c r="CF247" s="1" t="str">
        <f>IFERROR(SEARCH(";",Table4[[#This Row],[reference/s]],Table4[[#This Row],[Column5]]+1),"")</f>
        <v/>
      </c>
      <c r="CG247" s="1" t="str">
        <f>IFERROR(SEARCH(";",Table4[[#This Row],[reference/s]],Table4[[#This Row],[Column6]]+1),"")</f>
        <v/>
      </c>
      <c r="CH247" s="1" t="str">
        <f>IFERROR(SEARCH(";",Table4[[#This Row],[reference/s]],Table4[[#This Row],[Column7]]+1),"")</f>
        <v/>
      </c>
      <c r="CI247" s="1" t="str">
        <f>IFERROR(SEARCH(";",Table4[[#This Row],[reference/s]],Table4[[#This Row],[Column8]]+1),"")</f>
        <v/>
      </c>
      <c r="CJ247" s="1" t="str">
        <f>IFERROR(SEARCH(";",Table4[[#This Row],[reference/s]],Table4[[#This Row],[Column9]]+1),"")</f>
        <v/>
      </c>
      <c r="CK247" s="1" t="str">
        <f>IFERROR(SEARCH(";",Table4[[#This Row],[reference/s]],Table4[[#This Row],[Column10]]+1),"")</f>
        <v/>
      </c>
      <c r="CL247" s="1" t="str">
        <f>IFERROR(SEARCH(";",Table4[[#This Row],[reference/s]],Table4[[#This Row],[Column11]]+1),"")</f>
        <v/>
      </c>
      <c r="CM247" s="1" t="str">
        <f>IFERROR(MID(Table4[[#This Row],[reference/s]],Table4[[#This Row],[Column3]]+2,Table4[[#This Row],[Column4]]-Table4[[#This Row],[Column3]]-2),"")</f>
        <v>Tong et al., 2010</v>
      </c>
      <c r="CN247" s="1" t="str">
        <f>IFERROR(MID(Table4[[#This Row],[reference/s]],Table4[[#This Row],[Column4]]+2,Table4[[#This Row],[Column5]]-Table4[[#This Row],[Column4]]-2),"")</f>
        <v/>
      </c>
      <c r="CO247" s="1" t="str">
        <f>IFERROR(MID(Table4[[#This Row],[reference/s]],Table4[[#This Row],[Column5]]+2,Table4[[#This Row],[Column6]]-Table4[[#This Row],[Column5]]-2),"")</f>
        <v/>
      </c>
    </row>
    <row r="248" spans="1:93">
      <c r="B248" t="s">
        <v>1593</v>
      </c>
      <c r="C248" t="s">
        <v>606</v>
      </c>
      <c r="D248" s="6"/>
      <c r="F248" s="15">
        <v>38329</v>
      </c>
      <c r="G248" s="15">
        <v>38343</v>
      </c>
      <c r="H248" t="s">
        <v>660</v>
      </c>
      <c r="I248" s="74">
        <v>2004</v>
      </c>
      <c r="J248" s="1"/>
      <c r="K248" t="s">
        <v>1187</v>
      </c>
      <c r="L248" t="s">
        <v>37</v>
      </c>
      <c r="M248" t="s">
        <v>37</v>
      </c>
      <c r="O248" s="11" t="s">
        <v>1188</v>
      </c>
      <c r="P248">
        <v>0</v>
      </c>
      <c r="Q248">
        <v>0</v>
      </c>
      <c r="R248">
        <v>1</v>
      </c>
      <c r="S248">
        <v>0</v>
      </c>
      <c r="T248">
        <v>2</v>
      </c>
      <c r="U248">
        <f>Table4[[#This Row],[Report]]*$P$322+Table4[[#This Row],[Journals]]*$Q$322+Table4[[#This Row],[Databases]]*$R$322+Table4[[#This Row],[Websites]]*$S$322+Table4[[#This Row],[Newspaper]]*$T$322</f>
        <v>22</v>
      </c>
      <c r="V248">
        <f>SUM(Table4[[#This Row],[Report]:[Websites]])</f>
        <v>1</v>
      </c>
      <c r="W248" s="1">
        <f>IF(Table4[[#This Row],[Insured Cost]]="",1,IF(Table4[[#This Row],[Reported cost]]="",2,""))</f>
        <v>1</v>
      </c>
      <c r="AD248">
        <v>3</v>
      </c>
      <c r="AF248" s="2">
        <v>15000000</v>
      </c>
      <c r="AG248" s="78"/>
      <c r="AS248" s="74"/>
      <c r="AT248" s="74"/>
      <c r="BT248">
        <v>1</v>
      </c>
      <c r="BU248">
        <v>1</v>
      </c>
      <c r="BX248">
        <v>2</v>
      </c>
      <c r="BZ248" t="str">
        <f>IFERROR(LEFT(Table4[[#This Row],[reference/s]],SEARCH(";",Table4[[#This Row],[reference/s]])-1),"")</f>
        <v>EM-DAT</v>
      </c>
      <c r="CA248" t="str">
        <f>IFERROR(MID(Table4[[#This Row],[reference/s]],SEARCH(";",Table4[[#This Row],[reference/s]])+2,SEARCH(";",Table4[[#This Row],[reference/s]],SEARCH(";",Table4[[#This Row],[reference/s]])+1)-SEARCH(";",Table4[[#This Row],[reference/s]])-2),"")</f>
        <v>http://www.abc.net.au/cgi-bin/common/printfriendly.pl?/news/australia/nsw/orange/200412/s1262551.htm</v>
      </c>
      <c r="CB248">
        <f>IFERROR(SEARCH(";",Table4[[#This Row],[reference/s]]),"")</f>
        <v>7</v>
      </c>
      <c r="CC248" s="1">
        <f>IFERROR(SEARCH(";",Table4[[#This Row],[reference/s]],Table4[[#This Row],[Column2]]+1),"")</f>
        <v>109</v>
      </c>
      <c r="CD248" s="1" t="str">
        <f>IFERROR(SEARCH(";",Table4[[#This Row],[reference/s]],Table4[[#This Row],[Column3]]+1),"")</f>
        <v/>
      </c>
      <c r="CE248" s="1" t="str">
        <f>IFERROR(SEARCH(";",Table4[[#This Row],[reference/s]],Table4[[#This Row],[Column4]]+1),"")</f>
        <v/>
      </c>
      <c r="CF248" s="1" t="str">
        <f>IFERROR(SEARCH(";",Table4[[#This Row],[reference/s]],Table4[[#This Row],[Column5]]+1),"")</f>
        <v/>
      </c>
      <c r="CG248" s="1" t="str">
        <f>IFERROR(SEARCH(";",Table4[[#This Row],[reference/s]],Table4[[#This Row],[Column6]]+1),"")</f>
        <v/>
      </c>
      <c r="CH248" s="1" t="str">
        <f>IFERROR(SEARCH(";",Table4[[#This Row],[reference/s]],Table4[[#This Row],[Column7]]+1),"")</f>
        <v/>
      </c>
      <c r="CI248" s="1" t="str">
        <f>IFERROR(SEARCH(";",Table4[[#This Row],[reference/s]],Table4[[#This Row],[Column8]]+1),"")</f>
        <v/>
      </c>
      <c r="CJ248" s="1" t="str">
        <f>IFERROR(SEARCH(";",Table4[[#This Row],[reference/s]],Table4[[#This Row],[Column9]]+1),"")</f>
        <v/>
      </c>
      <c r="CK248" s="1" t="str">
        <f>IFERROR(SEARCH(";",Table4[[#This Row],[reference/s]],Table4[[#This Row],[Column10]]+1),"")</f>
        <v/>
      </c>
      <c r="CL248" s="1" t="str">
        <f>IFERROR(SEARCH(";",Table4[[#This Row],[reference/s]],Table4[[#This Row],[Column11]]+1),"")</f>
        <v/>
      </c>
      <c r="CM248" s="1" t="str">
        <f>IFERROR(MID(Table4[[#This Row],[reference/s]],Table4[[#This Row],[Column3]]+2,Table4[[#This Row],[Column4]]-Table4[[#This Row],[Column3]]-2),"")</f>
        <v/>
      </c>
      <c r="CN248" s="1" t="str">
        <f>IFERROR(MID(Table4[[#This Row],[reference/s]],Table4[[#This Row],[Column4]]+2,Table4[[#This Row],[Column5]]-Table4[[#This Row],[Column4]]-2),"")</f>
        <v/>
      </c>
      <c r="CO248" s="1" t="str">
        <f>IFERROR(MID(Table4[[#This Row],[reference/s]],Table4[[#This Row],[Column5]]+2,Table4[[#This Row],[Column6]]-Table4[[#This Row],[Column5]]-2),"")</f>
        <v/>
      </c>
    </row>
    <row r="249" spans="1:93">
      <c r="B249" t="s">
        <v>1593</v>
      </c>
      <c r="C249" t="s">
        <v>606</v>
      </c>
      <c r="D249" s="6"/>
      <c r="F249" s="15">
        <v>38000</v>
      </c>
      <c r="G249" s="15">
        <v>38042</v>
      </c>
      <c r="H249" t="s">
        <v>661</v>
      </c>
      <c r="I249" s="74">
        <v>2004</v>
      </c>
      <c r="J249" s="1"/>
      <c r="K249" t="s">
        <v>1239</v>
      </c>
      <c r="L249" t="s">
        <v>766</v>
      </c>
      <c r="M249" t="s">
        <v>37</v>
      </c>
      <c r="N249" t="s">
        <v>50</v>
      </c>
      <c r="O249" s="11" t="s">
        <v>1240</v>
      </c>
      <c r="P249">
        <v>0</v>
      </c>
      <c r="Q249">
        <v>0</v>
      </c>
      <c r="R249">
        <v>1</v>
      </c>
      <c r="S249">
        <v>0</v>
      </c>
      <c r="T249">
        <v>7</v>
      </c>
      <c r="U249">
        <f>Table4[[#This Row],[Report]]*$P$322+Table4[[#This Row],[Journals]]*$Q$322+Table4[[#This Row],[Databases]]*$R$322+Table4[[#This Row],[Websites]]*$S$322+Table4[[#This Row],[Newspaper]]*$T$322</f>
        <v>27</v>
      </c>
      <c r="V249">
        <f>SUM(Table4[[#This Row],[Report]:[Websites]])</f>
        <v>1</v>
      </c>
      <c r="W249" s="1">
        <f>IF(Table4[[#This Row],[Insured Cost]]="",1,IF(Table4[[#This Row],[Reported cost]]="",2,""))</f>
        <v>1</v>
      </c>
      <c r="AF249" s="2">
        <v>32000000</v>
      </c>
      <c r="AG249" s="78"/>
      <c r="AS249" s="74"/>
      <c r="AT249" s="74"/>
      <c r="BZ249" s="1" t="str">
        <f>IFERROR(LEFT(Table4[[#This Row],[reference/s]],SEARCH(";",Table4[[#This Row],[reference/s]])-1),"")</f>
        <v>EM-DAT</v>
      </c>
      <c r="CA249" s="1" t="str">
        <f>IFERROR(MID(Table4[[#This Row],[reference/s]],SEARCH(";",Table4[[#This Row],[reference/s]])+2,SEARCH(";",Table4[[#This Row],[reference/s]],SEARCH(";",Table4[[#This Row],[reference/s]])+1)-SEARCH(";",Table4[[#This Row],[reference/s]])-2),"")</f>
        <v/>
      </c>
      <c r="CB249" s="1">
        <f>IFERROR(SEARCH(";",Table4[[#This Row],[reference/s]]),"")</f>
        <v>7</v>
      </c>
      <c r="CC249" s="1" t="str">
        <f>IFERROR(SEARCH(";",Table4[[#This Row],[reference/s]],Table4[[#This Row],[Column2]]+1),"")</f>
        <v/>
      </c>
      <c r="CD249" s="1" t="str">
        <f>IFERROR(SEARCH(";",Table4[[#This Row],[reference/s]],Table4[[#This Row],[Column3]]+1),"")</f>
        <v/>
      </c>
      <c r="CE249" s="1" t="str">
        <f>IFERROR(SEARCH(";",Table4[[#This Row],[reference/s]],Table4[[#This Row],[Column4]]+1),"")</f>
        <v/>
      </c>
      <c r="CF249" s="1" t="str">
        <f>IFERROR(SEARCH(";",Table4[[#This Row],[reference/s]],Table4[[#This Row],[Column5]]+1),"")</f>
        <v/>
      </c>
      <c r="CG249" s="1" t="str">
        <f>IFERROR(SEARCH(";",Table4[[#This Row],[reference/s]],Table4[[#This Row],[Column6]]+1),"")</f>
        <v/>
      </c>
      <c r="CH249" s="1" t="str">
        <f>IFERROR(SEARCH(";",Table4[[#This Row],[reference/s]],Table4[[#This Row],[Column7]]+1),"")</f>
        <v/>
      </c>
      <c r="CI249" s="1" t="str">
        <f>IFERROR(SEARCH(";",Table4[[#This Row],[reference/s]],Table4[[#This Row],[Column8]]+1),"")</f>
        <v/>
      </c>
      <c r="CJ249" s="1" t="str">
        <f>IFERROR(SEARCH(";",Table4[[#This Row],[reference/s]],Table4[[#This Row],[Column9]]+1),"")</f>
        <v/>
      </c>
      <c r="CK249" s="1" t="str">
        <f>IFERROR(SEARCH(";",Table4[[#This Row],[reference/s]],Table4[[#This Row],[Column10]]+1),"")</f>
        <v/>
      </c>
      <c r="CL249" s="1" t="str">
        <f>IFERROR(SEARCH(";",Table4[[#This Row],[reference/s]],Table4[[#This Row],[Column11]]+1),"")</f>
        <v/>
      </c>
      <c r="CM249" s="1" t="str">
        <f>IFERROR(MID(Table4[[#This Row],[reference/s]],Table4[[#This Row],[Column3]]+2,Table4[[#This Row],[Column4]]-Table4[[#This Row],[Column3]]-2),"")</f>
        <v/>
      </c>
      <c r="CN249" s="1" t="str">
        <f>IFERROR(MID(Table4[[#This Row],[reference/s]],Table4[[#This Row],[Column4]]+2,Table4[[#This Row],[Column5]]-Table4[[#This Row],[Column4]]-2),"")</f>
        <v/>
      </c>
      <c r="CO249" s="1" t="str">
        <f>IFERROR(MID(Table4[[#This Row],[reference/s]],Table4[[#This Row],[Column5]]+2,Table4[[#This Row],[Column6]]-Table4[[#This Row],[Column5]]-2),"")</f>
        <v/>
      </c>
    </row>
    <row r="250" spans="1:93">
      <c r="B250" t="s">
        <v>1587</v>
      </c>
      <c r="C250" t="s">
        <v>642</v>
      </c>
      <c r="D250" t="s">
        <v>597</v>
      </c>
      <c r="E250" t="s">
        <v>671</v>
      </c>
      <c r="F250" s="4">
        <v>38334</v>
      </c>
      <c r="G250" s="4">
        <v>38334</v>
      </c>
      <c r="H250" t="s">
        <v>660</v>
      </c>
      <c r="I250" s="74">
        <v>2004</v>
      </c>
      <c r="K250" t="s">
        <v>629</v>
      </c>
      <c r="L250" t="s">
        <v>37</v>
      </c>
      <c r="M250" t="s">
        <v>37</v>
      </c>
      <c r="N250" t="s">
        <v>739</v>
      </c>
      <c r="O250" s="11" t="s">
        <v>776</v>
      </c>
      <c r="P250">
        <v>0</v>
      </c>
      <c r="Q250">
        <v>0</v>
      </c>
      <c r="R250">
        <v>1</v>
      </c>
      <c r="S250">
        <v>1</v>
      </c>
      <c r="T250">
        <v>2</v>
      </c>
      <c r="U250">
        <f>Table4[[#This Row],[Report]]*$P$322+Table4[[#This Row],[Journals]]*$Q$322+Table4[[#This Row],[Databases]]*$R$322+Table4[[#This Row],[Websites]]*$S$322+Table4[[#This Row],[Newspaper]]*$T$322</f>
        <v>32</v>
      </c>
      <c r="V250">
        <f>SUM(Table4[[#This Row],[Report]:[Websites]])</f>
        <v>2</v>
      </c>
      <c r="W250">
        <f>IF(Table4[[#This Row],[Insured Cost]]="",1,IF(Table4[[#This Row],[Reported cost]]="",2,""))</f>
        <v>2</v>
      </c>
      <c r="AE250" s="2">
        <v>32300000</v>
      </c>
      <c r="AF250" s="2"/>
      <c r="AG250" s="78"/>
      <c r="AS250" s="74"/>
      <c r="AT250" s="74"/>
      <c r="BZ250" t="str">
        <f>IFERROR(LEFT(Table4[[#This Row],[reference/s]],SEARCH(";",Table4[[#This Row],[reference/s]])-1),"")</f>
        <v>ICA</v>
      </c>
      <c r="CA250" t="str">
        <f>IFERROR(MID(Table4[[#This Row],[reference/s]],SEARCH(";",Table4[[#This Row],[reference/s]])+2,SEARCH(";",Table4[[#This Row],[reference/s]],SEARCH(";",Table4[[#This Row],[reference/s]])+1)-SEARCH(";",Table4[[#This Row],[reference/s]])-2),"")</f>
        <v>http://www.australiasevereweather.com/storm_news/2005/docs/200506-01.htm</v>
      </c>
      <c r="CB250">
        <f>IFERROR(SEARCH(";",Table4[[#This Row],[reference/s]]),"")</f>
        <v>4</v>
      </c>
      <c r="CC250" s="1">
        <f>IFERROR(SEARCH(";",Table4[[#This Row],[reference/s]],Table4[[#This Row],[Column2]]+1),"")</f>
        <v>78</v>
      </c>
      <c r="CD250" s="1">
        <f>IFERROR(SEARCH(";",Table4[[#This Row],[reference/s]],Table4[[#This Row],[Column3]]+1),"")</f>
        <v>168</v>
      </c>
      <c r="CE250" s="1" t="str">
        <f>IFERROR(SEARCH(";",Table4[[#This Row],[reference/s]],Table4[[#This Row],[Column4]]+1),"")</f>
        <v/>
      </c>
      <c r="CF250" s="1" t="str">
        <f>IFERROR(SEARCH(";",Table4[[#This Row],[reference/s]],Table4[[#This Row],[Column5]]+1),"")</f>
        <v/>
      </c>
      <c r="CG250" s="1" t="str">
        <f>IFERROR(SEARCH(";",Table4[[#This Row],[reference/s]],Table4[[#This Row],[Column6]]+1),"")</f>
        <v/>
      </c>
      <c r="CH250" s="1" t="str">
        <f>IFERROR(SEARCH(";",Table4[[#This Row],[reference/s]],Table4[[#This Row],[Column7]]+1),"")</f>
        <v/>
      </c>
      <c r="CI250" s="1" t="str">
        <f>IFERROR(SEARCH(";",Table4[[#This Row],[reference/s]],Table4[[#This Row],[Column8]]+1),"")</f>
        <v/>
      </c>
      <c r="CJ250" s="1" t="str">
        <f>IFERROR(SEARCH(";",Table4[[#This Row],[reference/s]],Table4[[#This Row],[Column9]]+1),"")</f>
        <v/>
      </c>
      <c r="CK250" s="1" t="str">
        <f>IFERROR(SEARCH(";",Table4[[#This Row],[reference/s]],Table4[[#This Row],[Column10]]+1),"")</f>
        <v/>
      </c>
      <c r="CL250" s="1" t="str">
        <f>IFERROR(SEARCH(";",Table4[[#This Row],[reference/s]],Table4[[#This Row],[Column11]]+1),"")</f>
        <v/>
      </c>
      <c r="CM250" s="1" t="str">
        <f>IFERROR(MID(Table4[[#This Row],[reference/s]],Table4[[#This Row],[Column3]]+2,Table4[[#This Row],[Column4]]-Table4[[#This Row],[Column3]]-2),"")</f>
        <v>http://www.abc.net.au/news/2004-12-13/severe-storms-leave-air-travellers-stranded/602502</v>
      </c>
      <c r="CN250" s="1" t="str">
        <f>IFERROR(MID(Table4[[#This Row],[reference/s]],Table4[[#This Row],[Column4]]+2,Table4[[#This Row],[Column5]]-Table4[[#This Row],[Column4]]-2),"")</f>
        <v/>
      </c>
      <c r="CO250" s="1" t="str">
        <f>IFERROR(MID(Table4[[#This Row],[reference/s]],Table4[[#This Row],[Column5]]+2,Table4[[#This Row],[Column6]]-Table4[[#This Row],[Column5]]-2),"")</f>
        <v/>
      </c>
    </row>
    <row r="251" spans="1:93">
      <c r="B251" t="s">
        <v>1593</v>
      </c>
      <c r="C251" t="s">
        <v>642</v>
      </c>
      <c r="E251" s="31" t="s">
        <v>1186</v>
      </c>
      <c r="F251" s="4">
        <v>38298</v>
      </c>
      <c r="G251" s="4">
        <v>38298</v>
      </c>
      <c r="H251" t="s">
        <v>659</v>
      </c>
      <c r="I251" s="74">
        <v>2004</v>
      </c>
      <c r="J251" t="s">
        <v>548</v>
      </c>
      <c r="K251" t="s">
        <v>548</v>
      </c>
      <c r="L251" t="s">
        <v>50</v>
      </c>
      <c r="M251" t="s">
        <v>50</v>
      </c>
      <c r="O251" s="11" t="s">
        <v>1542</v>
      </c>
      <c r="P251">
        <v>0</v>
      </c>
      <c r="Q251">
        <v>0</v>
      </c>
      <c r="R251">
        <v>1</v>
      </c>
      <c r="S251">
        <v>0</v>
      </c>
      <c r="T251">
        <v>13</v>
      </c>
      <c r="U251">
        <f>Table4[[#This Row],[Report]]*$P$322+Table4[[#This Row],[Journals]]*$Q$322+Table4[[#This Row],[Databases]]*$R$322+Table4[[#This Row],[Websites]]*$S$322+Table4[[#This Row],[Newspaper]]*$T$322</f>
        <v>33</v>
      </c>
      <c r="V251">
        <f>SUM(Table4[[#This Row],[Report]:[Websites]])</f>
        <v>1</v>
      </c>
      <c r="W251" s="1">
        <f>IF(Table4[[#This Row],[Insured Cost]]="",1,IF(Table4[[#This Row],[Reported cost]]="",2,""))</f>
        <v>1</v>
      </c>
      <c r="AD251">
        <v>3</v>
      </c>
      <c r="AF251" s="2">
        <v>10000000</v>
      </c>
      <c r="AG251" s="78"/>
      <c r="AS251" s="74"/>
      <c r="AT251" s="74"/>
      <c r="BZ251" t="str">
        <f>IFERROR(LEFT(Table4[[#This Row],[reference/s]],SEARCH(";",Table4[[#This Row],[reference/s]])-1),"")</f>
        <v>EM-DAT [2]</v>
      </c>
      <c r="CA251" t="str">
        <f>IFERROR(MID(Table4[[#This Row],[reference/s]],SEARCH(";",Table4[[#This Row],[reference/s]])+2,SEARCH(";",Table4[[#This Row],[reference/s]],SEARCH(";",Table4[[#This Row],[reference/s]])+1)-SEARCH(";",Table4[[#This Row],[reference/s]])-2),"")</f>
        <v/>
      </c>
      <c r="CB251">
        <f>IFERROR(SEARCH(";",Table4[[#This Row],[reference/s]]),"")</f>
        <v>11</v>
      </c>
      <c r="CC251" s="1" t="str">
        <f>IFERROR(SEARCH(";",Table4[[#This Row],[reference/s]],Table4[[#This Row],[Column2]]+1),"")</f>
        <v/>
      </c>
      <c r="CD251" s="1" t="str">
        <f>IFERROR(SEARCH(";",Table4[[#This Row],[reference/s]],Table4[[#This Row],[Column3]]+1),"")</f>
        <v/>
      </c>
      <c r="CE251" s="1" t="str">
        <f>IFERROR(SEARCH(";",Table4[[#This Row],[reference/s]],Table4[[#This Row],[Column4]]+1),"")</f>
        <v/>
      </c>
      <c r="CF251" s="1" t="str">
        <f>IFERROR(SEARCH(";",Table4[[#This Row],[reference/s]],Table4[[#This Row],[Column5]]+1),"")</f>
        <v/>
      </c>
      <c r="CG251" s="1" t="str">
        <f>IFERROR(SEARCH(";",Table4[[#This Row],[reference/s]],Table4[[#This Row],[Column6]]+1),"")</f>
        <v/>
      </c>
      <c r="CH251" s="1" t="str">
        <f>IFERROR(SEARCH(";",Table4[[#This Row],[reference/s]],Table4[[#This Row],[Column7]]+1),"")</f>
        <v/>
      </c>
      <c r="CI251" s="1" t="str">
        <f>IFERROR(SEARCH(";",Table4[[#This Row],[reference/s]],Table4[[#This Row],[Column8]]+1),"")</f>
        <v/>
      </c>
      <c r="CJ251" s="1" t="str">
        <f>IFERROR(SEARCH(";",Table4[[#This Row],[reference/s]],Table4[[#This Row],[Column9]]+1),"")</f>
        <v/>
      </c>
      <c r="CK251" s="1" t="str">
        <f>IFERROR(SEARCH(";",Table4[[#This Row],[reference/s]],Table4[[#This Row],[Column10]]+1),"")</f>
        <v/>
      </c>
      <c r="CL251" s="1" t="str">
        <f>IFERROR(SEARCH(";",Table4[[#This Row],[reference/s]],Table4[[#This Row],[Column11]]+1),"")</f>
        <v/>
      </c>
      <c r="CM251" s="1" t="str">
        <f>IFERROR(MID(Table4[[#This Row],[reference/s]],Table4[[#This Row],[Column3]]+2,Table4[[#This Row],[Column4]]-Table4[[#This Row],[Column3]]-2),"")</f>
        <v/>
      </c>
      <c r="CN251" s="1" t="str">
        <f>IFERROR(MID(Table4[[#This Row],[reference/s]],Table4[[#This Row],[Column4]]+2,Table4[[#This Row],[Column5]]-Table4[[#This Row],[Column4]]-2),"")</f>
        <v/>
      </c>
      <c r="CO251" s="1" t="str">
        <f>IFERROR(MID(Table4[[#This Row],[reference/s]],Table4[[#This Row],[Column5]]+2,Table4[[#This Row],[Column6]]-Table4[[#This Row],[Column5]]-2),"")</f>
        <v/>
      </c>
    </row>
    <row r="252" spans="1:93">
      <c r="B252" t="s">
        <v>1589</v>
      </c>
      <c r="C252" t="s">
        <v>642</v>
      </c>
      <c r="F252" s="4">
        <v>38015</v>
      </c>
      <c r="G252" s="4">
        <v>38015</v>
      </c>
      <c r="H252" t="s">
        <v>657</v>
      </c>
      <c r="I252" s="74">
        <v>2004</v>
      </c>
      <c r="K252" t="s">
        <v>515</v>
      </c>
      <c r="L252" t="s">
        <v>30</v>
      </c>
      <c r="M252" t="s">
        <v>30</v>
      </c>
      <c r="N252" t="s">
        <v>739</v>
      </c>
      <c r="O252" s="11" t="s">
        <v>1185</v>
      </c>
      <c r="P252">
        <v>0</v>
      </c>
      <c r="Q252">
        <v>0</v>
      </c>
      <c r="R252">
        <v>2</v>
      </c>
      <c r="S252">
        <v>1</v>
      </c>
      <c r="T252">
        <v>3</v>
      </c>
      <c r="U252">
        <f>Table4[[#This Row],[Report]]*$P$322+Table4[[#This Row],[Journals]]*$Q$322+Table4[[#This Row],[Databases]]*$R$322+Table4[[#This Row],[Websites]]*$S$322+Table4[[#This Row],[Newspaper]]*$T$322</f>
        <v>53</v>
      </c>
      <c r="V252">
        <f>SUM(Table4[[#This Row],[Report]:[Websites]])</f>
        <v>3</v>
      </c>
      <c r="W252">
        <f>IF(Table4[[#This Row],[Insured Cost]]="",1,IF(Table4[[#This Row],[Reported cost]]="",2,""))</f>
        <v>2</v>
      </c>
      <c r="AE252" s="2">
        <v>18000000</v>
      </c>
      <c r="AF252" s="2"/>
      <c r="AG252" s="78"/>
      <c r="AS252" s="74"/>
      <c r="AT252" s="74"/>
      <c r="BZ252" t="str">
        <f>IFERROR(LEFT(Table4[[#This Row],[reference/s]],SEARCH(";",Table4[[#This Row],[reference/s]])-1),"")</f>
        <v>ICA</v>
      </c>
      <c r="CA252" t="str">
        <f>IFERROR(MID(Table4[[#This Row],[reference/s]],SEARCH(";",Table4[[#This Row],[reference/s]])+2,SEARCH(";",Table4[[#This Row],[reference/s]],SEARCH(";",Table4[[#This Row],[reference/s]])+1)-SEARCH(";",Table4[[#This Row],[reference/s]])-2),"")</f>
        <v>wiki</v>
      </c>
      <c r="CB252">
        <f>IFERROR(SEARCH(";",Table4[[#This Row],[reference/s]]),"")</f>
        <v>4</v>
      </c>
      <c r="CC252" s="1">
        <f>IFERROR(SEARCH(";",Table4[[#This Row],[reference/s]],Table4[[#This Row],[Column2]]+1),"")</f>
        <v>10</v>
      </c>
      <c r="CD252" s="1">
        <f>IFERROR(SEARCH(";",Table4[[#This Row],[reference/s]],Table4[[#This Row],[Column3]]+1),"")</f>
        <v>18</v>
      </c>
      <c r="CE252" s="1">
        <f>IFERROR(SEARCH(";",Table4[[#This Row],[reference/s]],Table4[[#This Row],[Column4]]+1),"")</f>
        <v>70</v>
      </c>
      <c r="CF252" s="1">
        <f>IFERROR(SEARCH(";",Table4[[#This Row],[reference/s]],Table4[[#This Row],[Column5]]+1),"")</f>
        <v>445</v>
      </c>
      <c r="CG252" s="1" t="str">
        <f>IFERROR(SEARCH(";",Table4[[#This Row],[reference/s]],Table4[[#This Row],[Column6]]+1),"")</f>
        <v/>
      </c>
      <c r="CH252" s="1" t="str">
        <f>IFERROR(SEARCH(";",Table4[[#This Row],[reference/s]],Table4[[#This Row],[Column7]]+1),"")</f>
        <v/>
      </c>
      <c r="CI252" s="1" t="str">
        <f>IFERROR(SEARCH(";",Table4[[#This Row],[reference/s]],Table4[[#This Row],[Column8]]+1),"")</f>
        <v/>
      </c>
      <c r="CJ252" s="1" t="str">
        <f>IFERROR(SEARCH(";",Table4[[#This Row],[reference/s]],Table4[[#This Row],[Column9]]+1),"")</f>
        <v/>
      </c>
      <c r="CK252" s="1" t="str">
        <f>IFERROR(SEARCH(";",Table4[[#This Row],[reference/s]],Table4[[#This Row],[Column10]]+1),"")</f>
        <v/>
      </c>
      <c r="CL252" s="1" t="str">
        <f>IFERROR(SEARCH(";",Table4[[#This Row],[reference/s]],Table4[[#This Row],[Column11]]+1),"")</f>
        <v/>
      </c>
      <c r="CM252" s="1" t="str">
        <f>IFERROR(MID(Table4[[#This Row],[reference/s]],Table4[[#This Row],[Column3]]+2,Table4[[#This Row],[Column4]]-Table4[[#This Row],[Column3]]-2),"")</f>
        <v>EM-DAT</v>
      </c>
      <c r="CN252" s="1" t="str">
        <f>IFERROR(MID(Table4[[#This Row],[reference/s]],Table4[[#This Row],[Column4]]+2,Table4[[#This Row],[Column5]]-Table4[[#This Row],[Column4]]-2),"")</f>
        <v>http://www.abc.net.au/am/content/2004/s1034635.htm</v>
      </c>
      <c r="CO252" s="1" t="str">
        <f>IFERROR(MID(Table4[[#This Row],[reference/s]],Table4[[#This Row],[Column5]]+2,Table4[[#This Row],[Column6]]-Table4[[#This Row],[Column5]]-2),"")</f>
        <v>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v>
      </c>
    </row>
    <row r="253" spans="1:93">
      <c r="A253">
        <v>377</v>
      </c>
      <c r="B253" t="s">
        <v>1581</v>
      </c>
      <c r="C253" t="s">
        <v>642</v>
      </c>
      <c r="D253" t="s">
        <v>263</v>
      </c>
      <c r="E253" t="s">
        <v>264</v>
      </c>
      <c r="F253" s="15">
        <v>38010</v>
      </c>
      <c r="G253" s="15">
        <v>38017</v>
      </c>
      <c r="H253" t="s">
        <v>657</v>
      </c>
      <c r="I253" s="74">
        <v>2004</v>
      </c>
      <c r="K253" t="s">
        <v>543</v>
      </c>
      <c r="L253" t="s">
        <v>50</v>
      </c>
      <c r="M253" t="s">
        <v>50</v>
      </c>
      <c r="N253" t="s">
        <v>739</v>
      </c>
      <c r="O253" s="11" t="s">
        <v>1238</v>
      </c>
      <c r="P253">
        <v>0</v>
      </c>
      <c r="Q253">
        <v>0</v>
      </c>
      <c r="R253">
        <v>3</v>
      </c>
      <c r="S253">
        <v>1</v>
      </c>
      <c r="T253">
        <v>1</v>
      </c>
      <c r="U253">
        <f>Table4[[#This Row],[Report]]*$P$322+Table4[[#This Row],[Journals]]*$Q$322+Table4[[#This Row],[Databases]]*$R$322+Table4[[#This Row],[Websites]]*$S$322+Table4[[#This Row],[Newspaper]]*$T$322</f>
        <v>71</v>
      </c>
      <c r="V253">
        <f>SUM(Table4[[#This Row],[Report]:[Websites]])</f>
        <v>4</v>
      </c>
      <c r="W253">
        <f>IF(Table4[[#This Row],[Insured Cost]]="",1,IF(Table4[[#This Row],[Reported cost]]="",2,""))</f>
        <v>2</v>
      </c>
      <c r="AA253">
        <v>3</v>
      </c>
      <c r="AD253">
        <v>1</v>
      </c>
      <c r="AE253" s="2">
        <v>28500000</v>
      </c>
      <c r="AF253" s="2"/>
      <c r="AG253" s="78"/>
      <c r="AS253" s="74"/>
      <c r="AT253" s="74"/>
      <c r="BD253">
        <v>121000</v>
      </c>
      <c r="BY253" t="s">
        <v>265</v>
      </c>
      <c r="BZ253" t="str">
        <f>IFERROR(LEFT(Table4[[#This Row],[reference/s]],SEARCH(";",Table4[[#This Row],[reference/s]])-1),"")</f>
        <v>EM-Track</v>
      </c>
      <c r="CA253" t="str">
        <f>IFERROR(MID(Table4[[#This Row],[reference/s]],SEARCH(";",Table4[[#This Row],[reference/s]])+2,SEARCH(";",Table4[[#This Row],[reference/s]],SEARCH(";",Table4[[#This Row],[reference/s]])+1)-SEARCH(";",Table4[[#This Row],[reference/s]])-2),"")</f>
        <v>EM-DAT</v>
      </c>
      <c r="CB253">
        <f>IFERROR(SEARCH(";",Table4[[#This Row],[reference/s]]),"")</f>
        <v>9</v>
      </c>
      <c r="CC253" s="1">
        <f>IFERROR(SEARCH(";",Table4[[#This Row],[reference/s]],Table4[[#This Row],[Column2]]+1),"")</f>
        <v>17</v>
      </c>
      <c r="CD253" s="1">
        <f>IFERROR(SEARCH(";",Table4[[#This Row],[reference/s]],Table4[[#This Row],[Column3]]+1),"")</f>
        <v>23</v>
      </c>
      <c r="CE253" s="1">
        <f>IFERROR(SEARCH(";",Table4[[#This Row],[reference/s]],Table4[[#This Row],[Column4]]+1),"")</f>
        <v>28</v>
      </c>
      <c r="CF253" s="1" t="str">
        <f>IFERROR(SEARCH(";",Table4[[#This Row],[reference/s]],Table4[[#This Row],[Column5]]+1),"")</f>
        <v/>
      </c>
      <c r="CG253" s="1" t="str">
        <f>IFERROR(SEARCH(";",Table4[[#This Row],[reference/s]],Table4[[#This Row],[Column6]]+1),"")</f>
        <v/>
      </c>
      <c r="CH253" s="1" t="str">
        <f>IFERROR(SEARCH(";",Table4[[#This Row],[reference/s]],Table4[[#This Row],[Column7]]+1),"")</f>
        <v/>
      </c>
      <c r="CI253" s="1" t="str">
        <f>IFERROR(SEARCH(";",Table4[[#This Row],[reference/s]],Table4[[#This Row],[Column8]]+1),"")</f>
        <v/>
      </c>
      <c r="CJ253" s="1" t="str">
        <f>IFERROR(SEARCH(";",Table4[[#This Row],[reference/s]],Table4[[#This Row],[Column9]]+1),"")</f>
        <v/>
      </c>
      <c r="CK253" s="1" t="str">
        <f>IFERROR(SEARCH(";",Table4[[#This Row],[reference/s]],Table4[[#This Row],[Column10]]+1),"")</f>
        <v/>
      </c>
      <c r="CL253" s="1" t="str">
        <f>IFERROR(SEARCH(";",Table4[[#This Row],[reference/s]],Table4[[#This Row],[Column11]]+1),"")</f>
        <v/>
      </c>
      <c r="CM253" s="1" t="str">
        <f>IFERROR(MID(Table4[[#This Row],[reference/s]],Table4[[#This Row],[Column3]]+2,Table4[[#This Row],[Column4]]-Table4[[#This Row],[Column3]]-2),"")</f>
        <v>wiki</v>
      </c>
      <c r="CN253" s="1" t="str">
        <f>IFERROR(MID(Table4[[#This Row],[reference/s]],Table4[[#This Row],[Column4]]+2,Table4[[#This Row],[Column5]]-Table4[[#This Row],[Column4]]-2),"")</f>
        <v>ICA</v>
      </c>
      <c r="CO253" s="1" t="str">
        <f>IFERROR(MID(Table4[[#This Row],[reference/s]],Table4[[#This Row],[Column5]]+2,Table4[[#This Row],[Column6]]-Table4[[#This Row],[Column5]]-2),"")</f>
        <v/>
      </c>
    </row>
    <row r="254" spans="1:93">
      <c r="A254">
        <v>391</v>
      </c>
      <c r="B254" t="s">
        <v>1593</v>
      </c>
      <c r="C254" t="s">
        <v>642</v>
      </c>
      <c r="D254" t="s">
        <v>277</v>
      </c>
      <c r="E254" t="s">
        <v>672</v>
      </c>
      <c r="F254" s="15">
        <v>38049</v>
      </c>
      <c r="G254" s="15">
        <v>38077</v>
      </c>
      <c r="H254" t="s">
        <v>658</v>
      </c>
      <c r="I254" s="74">
        <v>2004</v>
      </c>
      <c r="K254" t="s">
        <v>544</v>
      </c>
      <c r="L254" t="s">
        <v>278</v>
      </c>
      <c r="M254" t="s">
        <v>163</v>
      </c>
      <c r="N254" t="s">
        <v>746</v>
      </c>
      <c r="O254" s="11" t="s">
        <v>1540</v>
      </c>
      <c r="P254">
        <v>2</v>
      </c>
      <c r="Q254">
        <v>0</v>
      </c>
      <c r="R254">
        <v>1</v>
      </c>
      <c r="S254">
        <v>2</v>
      </c>
      <c r="T254">
        <v>1</v>
      </c>
      <c r="U254">
        <f>Table4[[#This Row],[Report]]*$P$322+Table4[[#This Row],[Journals]]*$Q$322+Table4[[#This Row],[Databases]]*$R$322+Table4[[#This Row],[Websites]]*$S$322+Table4[[#This Row],[Newspaper]]*$T$322</f>
        <v>121</v>
      </c>
      <c r="V254">
        <f>SUM(Table4[[#This Row],[Report]:[Websites]])</f>
        <v>5</v>
      </c>
      <c r="W254">
        <f>IF(Table4[[#This Row],[Insured Cost]]="",1,IF(Table4[[#This Row],[Reported cost]]="",2,""))</f>
        <v>1</v>
      </c>
      <c r="X254">
        <v>100</v>
      </c>
      <c r="Y254">
        <v>110000</v>
      </c>
      <c r="AA254">
        <v>10</v>
      </c>
      <c r="AD254">
        <v>3</v>
      </c>
      <c r="AF254" s="2">
        <v>10000000</v>
      </c>
      <c r="AG254" s="78"/>
      <c r="AS254" s="74"/>
      <c r="AT254" s="74"/>
      <c r="BE254">
        <v>20</v>
      </c>
      <c r="BI254">
        <v>1</v>
      </c>
      <c r="BY254" t="s">
        <v>279</v>
      </c>
      <c r="BZ254" t="str">
        <f>IFERROR(LEFT(Table4[[#This Row],[reference/s]],SEARCH(";",Table4[[#This Row],[reference/s]])-1),"")</f>
        <v>EM-Track</v>
      </c>
      <c r="CA254" t="str">
        <f>IFERROR(MID(Table4[[#This Row],[reference/s]],SEARCH(";",Table4[[#This Row],[reference/s]])+2,SEARCH(";",Table4[[#This Row],[reference/s]],SEARCH(";",Table4[[#This Row],[reference/s]])+1)-SEARCH(";",Table4[[#This Row],[reference/s]])-2),"")</f>
        <v>BoM report - Monty</v>
      </c>
      <c r="CB254">
        <f>IFERROR(SEARCH(";",Table4[[#This Row],[reference/s]]),"")</f>
        <v>9</v>
      </c>
      <c r="CC254" s="1">
        <f>IFERROR(SEARCH(";",Table4[[#This Row],[reference/s]],Table4[[#This Row],[Column2]]+1),"")</f>
        <v>29</v>
      </c>
      <c r="CD254" s="1">
        <f>IFERROR(SEARCH(";",Table4[[#This Row],[reference/s]],Table4[[#This Row],[Column3]]+1),"")</f>
        <v>47</v>
      </c>
      <c r="CE254" s="1">
        <f>IFERROR(SEARCH(";",Table4[[#This Row],[reference/s]],Table4[[#This Row],[Column4]]+1),"")</f>
        <v>130</v>
      </c>
      <c r="CF254" s="1">
        <f>IFERROR(SEARCH(";",Table4[[#This Row],[reference/s]],Table4[[#This Row],[Column5]]+1),"")</f>
        <v>180</v>
      </c>
      <c r="CG254" s="1">
        <f>IFERROR(SEARCH(";",Table4[[#This Row],[reference/s]],Table4[[#This Row],[Column6]]+1),"")</f>
        <v>253</v>
      </c>
      <c r="CH254" s="1" t="str">
        <f>IFERROR(SEARCH(";",Table4[[#This Row],[reference/s]],Table4[[#This Row],[Column7]]+1),"")</f>
        <v/>
      </c>
      <c r="CI254" s="1" t="str">
        <f>IFERROR(SEARCH(";",Table4[[#This Row],[reference/s]],Table4[[#This Row],[Column8]]+1),"")</f>
        <v/>
      </c>
      <c r="CJ254" s="1" t="str">
        <f>IFERROR(SEARCH(";",Table4[[#This Row],[reference/s]],Table4[[#This Row],[Column9]]+1),"")</f>
        <v/>
      </c>
      <c r="CK254" s="1" t="str">
        <f>IFERROR(SEARCH(";",Table4[[#This Row],[reference/s]],Table4[[#This Row],[Column10]]+1),"")</f>
        <v/>
      </c>
      <c r="CL254" s="1" t="str">
        <f>IFERROR(SEARCH(";",Table4[[#This Row],[reference/s]],Table4[[#This Row],[Column11]]+1),"")</f>
        <v/>
      </c>
      <c r="CM254" s="1" t="str">
        <f>IFERROR(MID(Table4[[#This Row],[reference/s]],Table4[[#This Row],[Column3]]+2,Table4[[#This Row],[Column4]]-Table4[[#This Row],[Column3]]-2),"")</f>
        <v>BoM report - Fay</v>
      </c>
      <c r="CN254" s="1" t="str">
        <f>IFERROR(MID(Table4[[#This Row],[reference/s]],Table4[[#This Row],[Column4]]+2,Table4[[#This Row],[Column5]]-Table4[[#This Row],[Column4]]-2),"")</f>
        <v>http://hardenup.org/be-aware/weather-events/events/2000-2009/cyclone-%282%29.aspx</v>
      </c>
      <c r="CO254" s="1" t="str">
        <f>IFERROR(MID(Table4[[#This Row],[reference/s]],Table4[[#This Row],[Column5]]+2,Table4[[#This Row],[Column6]]-Table4[[#This Row],[Column5]]-2),"")</f>
        <v>http://www.bom.gov.au/cyclone/history/evan.shtml</v>
      </c>
    </row>
    <row r="255" spans="1:93">
      <c r="B255" t="s">
        <v>1593</v>
      </c>
      <c r="C255" t="s">
        <v>642</v>
      </c>
      <c r="E255" t="s">
        <v>1050</v>
      </c>
      <c r="F255" s="4">
        <v>38284</v>
      </c>
      <c r="G255" s="4">
        <v>38284</v>
      </c>
      <c r="H255" t="s">
        <v>663</v>
      </c>
      <c r="I255" s="74">
        <v>2004</v>
      </c>
      <c r="J255" s="1"/>
      <c r="K255" t="s">
        <v>1051</v>
      </c>
      <c r="L255" t="s">
        <v>37</v>
      </c>
      <c r="M255" t="s">
        <v>37</v>
      </c>
      <c r="O255" s="11" t="s">
        <v>1541</v>
      </c>
      <c r="P255">
        <v>2</v>
      </c>
      <c r="Q255">
        <v>0</v>
      </c>
      <c r="R255">
        <v>1</v>
      </c>
      <c r="S255">
        <v>2</v>
      </c>
      <c r="T255">
        <v>9</v>
      </c>
      <c r="U255">
        <f>Table4[[#This Row],[Report]]*$P$322+Table4[[#This Row],[Journals]]*$Q$322+Table4[[#This Row],[Databases]]*$R$322+Table4[[#This Row],[Websites]]*$S$322+Table4[[#This Row],[Newspaper]]*$T$322</f>
        <v>129</v>
      </c>
      <c r="V255">
        <f>SUM(Table4[[#This Row],[Report]:[Websites]])</f>
        <v>5</v>
      </c>
      <c r="W255" s="1">
        <f>IF(Table4[[#This Row],[Insured Cost]]="",1,IF(Table4[[#This Row],[Reported cost]]="",2,""))</f>
        <v>1</v>
      </c>
      <c r="AD255">
        <v>1</v>
      </c>
      <c r="AF255" s="2">
        <v>13500000</v>
      </c>
      <c r="AG255" s="78"/>
      <c r="AS255" s="74"/>
      <c r="AT255" s="74"/>
      <c r="BZ255" t="str">
        <f>IFERROR(LEFT(Table4[[#This Row],[reference/s]],SEARCH(";",Table4[[#This Row],[reference/s]])-1),"")</f>
        <v>wiki</v>
      </c>
      <c r="CA255" t="str">
        <f>IFERROR(MID(Table4[[#This Row],[reference/s]],SEARCH(";",Table4[[#This Row],[reference/s]])+2,SEARCH(";",Table4[[#This Row],[reference/s]],SEARCH(";",Table4[[#This Row],[reference/s]])+1)-SEARCH(";",Table4[[#This Row],[reference/s]])-2),"")</f>
        <v>http://www.bom.gov.au/nsw/sevwx/0405summ.shtml</v>
      </c>
      <c r="CB255">
        <f>IFERROR(SEARCH(";",Table4[[#This Row],[reference/s]]),"")</f>
        <v>5</v>
      </c>
      <c r="CC255" s="1">
        <f>IFERROR(SEARCH(";",Table4[[#This Row],[reference/s]],Table4[[#This Row],[Column2]]+1),"")</f>
        <v>53</v>
      </c>
      <c r="CD255" s="1">
        <f>IFERROR(SEARCH(";",Table4[[#This Row],[reference/s]],Table4[[#This Row],[Column3]]+1),"")</f>
        <v>61</v>
      </c>
      <c r="CE255" s="1" t="str">
        <f>IFERROR(SEARCH(";",Table4[[#This Row],[reference/s]],Table4[[#This Row],[Column4]]+1),"")</f>
        <v/>
      </c>
      <c r="CF255" s="1" t="str">
        <f>IFERROR(SEARCH(";",Table4[[#This Row],[reference/s]],Table4[[#This Row],[Column5]]+1),"")</f>
        <v/>
      </c>
      <c r="CG255" s="1" t="str">
        <f>IFERROR(SEARCH(";",Table4[[#This Row],[reference/s]],Table4[[#This Row],[Column6]]+1),"")</f>
        <v/>
      </c>
      <c r="CH255" s="1" t="str">
        <f>IFERROR(SEARCH(";",Table4[[#This Row],[reference/s]],Table4[[#This Row],[Column7]]+1),"")</f>
        <v/>
      </c>
      <c r="CI255" s="1" t="str">
        <f>IFERROR(SEARCH(";",Table4[[#This Row],[reference/s]],Table4[[#This Row],[Column8]]+1),"")</f>
        <v/>
      </c>
      <c r="CJ255" s="1" t="str">
        <f>IFERROR(SEARCH(";",Table4[[#This Row],[reference/s]],Table4[[#This Row],[Column9]]+1),"")</f>
        <v/>
      </c>
      <c r="CK255" s="1" t="str">
        <f>IFERROR(SEARCH(";",Table4[[#This Row],[reference/s]],Table4[[#This Row],[Column10]]+1),"")</f>
        <v/>
      </c>
      <c r="CL255" s="1" t="str">
        <f>IFERROR(SEARCH(";",Table4[[#This Row],[reference/s]],Table4[[#This Row],[Column11]]+1),"")</f>
        <v/>
      </c>
      <c r="CM255" s="1" t="str">
        <f>IFERROR(MID(Table4[[#This Row],[reference/s]],Table4[[#This Row],[Column3]]+2,Table4[[#This Row],[Column4]]-Table4[[#This Row],[Column3]]-2),"")</f>
        <v>EM-DAT</v>
      </c>
      <c r="CN255" s="1" t="str">
        <f>IFERROR(MID(Table4[[#This Row],[reference/s]],Table4[[#This Row],[Column4]]+2,Table4[[#This Row],[Column5]]-Table4[[#This Row],[Column4]]-2),"")</f>
        <v/>
      </c>
      <c r="CO255" s="1" t="str">
        <f>IFERROR(MID(Table4[[#This Row],[reference/s]],Table4[[#This Row],[Column5]]+2,Table4[[#This Row],[Column6]]-Table4[[#This Row],[Column5]]-2),"")</f>
        <v/>
      </c>
    </row>
    <row r="256" spans="1:93">
      <c r="B256" t="s">
        <v>1593</v>
      </c>
      <c r="C256" t="s">
        <v>642</v>
      </c>
      <c r="F256" s="4">
        <v>38373</v>
      </c>
      <c r="G256" s="4">
        <v>38373</v>
      </c>
      <c r="H256" t="s">
        <v>657</v>
      </c>
      <c r="I256" s="74">
        <v>2005</v>
      </c>
      <c r="J256" s="1"/>
      <c r="K256" t="s">
        <v>1189</v>
      </c>
      <c r="L256" t="s">
        <v>37</v>
      </c>
      <c r="M256" t="s">
        <v>37</v>
      </c>
      <c r="O256" s="11" t="s">
        <v>1190</v>
      </c>
      <c r="P256">
        <v>0</v>
      </c>
      <c r="Q256">
        <v>0</v>
      </c>
      <c r="R256">
        <v>1</v>
      </c>
      <c r="S256">
        <v>0</v>
      </c>
      <c r="T256">
        <v>1</v>
      </c>
      <c r="U256">
        <f>Table4[[#This Row],[Report]]*$P$322+Table4[[#This Row],[Journals]]*$Q$322+Table4[[#This Row],[Databases]]*$R$322+Table4[[#This Row],[Websites]]*$S$322+Table4[[#This Row],[Newspaper]]*$T$322</f>
        <v>21</v>
      </c>
      <c r="V256">
        <f>SUM(Table4[[#This Row],[Report]:[Websites]])</f>
        <v>1</v>
      </c>
      <c r="W256" s="1">
        <f>IF(Table4[[#This Row],[Insured Cost]]="",1,IF(Table4[[#This Row],[Reported cost]]="",2,""))</f>
        <v>1</v>
      </c>
      <c r="AF256" s="13">
        <v>27000000</v>
      </c>
      <c r="AG256" s="78"/>
      <c r="AS256" s="74"/>
      <c r="AT256" s="74"/>
      <c r="BZ256" t="str">
        <f>IFERROR(LEFT(Table4[[#This Row],[reference/s]],SEARCH(";",Table4[[#This Row],[reference/s]])-1),"")</f>
        <v>EM-DAT</v>
      </c>
      <c r="CA256" t="str">
        <f>IFERROR(MID(Table4[[#This Row],[reference/s]],SEARCH(";",Table4[[#This Row],[reference/s]])+2,SEARCH(";",Table4[[#This Row],[reference/s]],SEARCH(";",Table4[[#This Row],[reference/s]])+1)-SEARCH(";",Table4[[#This Row],[reference/s]])-2),"")</f>
        <v/>
      </c>
      <c r="CB256">
        <f>IFERROR(SEARCH(";",Table4[[#This Row],[reference/s]]),"")</f>
        <v>7</v>
      </c>
      <c r="CC256" s="1" t="str">
        <f>IFERROR(SEARCH(";",Table4[[#This Row],[reference/s]],Table4[[#This Row],[Column2]]+1),"")</f>
        <v/>
      </c>
      <c r="CD256" s="1" t="str">
        <f>IFERROR(SEARCH(";",Table4[[#This Row],[reference/s]],Table4[[#This Row],[Column3]]+1),"")</f>
        <v/>
      </c>
      <c r="CE256" s="1" t="str">
        <f>IFERROR(SEARCH(";",Table4[[#This Row],[reference/s]],Table4[[#This Row],[Column4]]+1),"")</f>
        <v/>
      </c>
      <c r="CF256" s="1" t="str">
        <f>IFERROR(SEARCH(";",Table4[[#This Row],[reference/s]],Table4[[#This Row],[Column5]]+1),"")</f>
        <v/>
      </c>
      <c r="CG256" s="1" t="str">
        <f>IFERROR(SEARCH(";",Table4[[#This Row],[reference/s]],Table4[[#This Row],[Column6]]+1),"")</f>
        <v/>
      </c>
      <c r="CH256" s="1" t="str">
        <f>IFERROR(SEARCH(";",Table4[[#This Row],[reference/s]],Table4[[#This Row],[Column7]]+1),"")</f>
        <v/>
      </c>
      <c r="CI256" s="1" t="str">
        <f>IFERROR(SEARCH(";",Table4[[#This Row],[reference/s]],Table4[[#This Row],[Column8]]+1),"")</f>
        <v/>
      </c>
      <c r="CJ256" s="1" t="str">
        <f>IFERROR(SEARCH(";",Table4[[#This Row],[reference/s]],Table4[[#This Row],[Column9]]+1),"")</f>
        <v/>
      </c>
      <c r="CK256" s="1" t="str">
        <f>IFERROR(SEARCH(";",Table4[[#This Row],[reference/s]],Table4[[#This Row],[Column10]]+1),"")</f>
        <v/>
      </c>
      <c r="CL256" s="1" t="str">
        <f>IFERROR(SEARCH(";",Table4[[#This Row],[reference/s]],Table4[[#This Row],[Column11]]+1),"")</f>
        <v/>
      </c>
      <c r="CM256" s="1" t="str">
        <f>IFERROR(MID(Table4[[#This Row],[reference/s]],Table4[[#This Row],[Column3]]+2,Table4[[#This Row],[Column4]]-Table4[[#This Row],[Column3]]-2),"")</f>
        <v/>
      </c>
      <c r="CN256" s="1" t="str">
        <f>IFERROR(MID(Table4[[#This Row],[reference/s]],Table4[[#This Row],[Column4]]+2,Table4[[#This Row],[Column5]]-Table4[[#This Row],[Column4]]-2),"")</f>
        <v/>
      </c>
      <c r="CO256" s="1" t="str">
        <f>IFERROR(MID(Table4[[#This Row],[reference/s]],Table4[[#This Row],[Column5]]+2,Table4[[#This Row],[Column6]]-Table4[[#This Row],[Column5]]-2),"")</f>
        <v/>
      </c>
    </row>
    <row r="257" spans="1:93">
      <c r="A257">
        <v>4166</v>
      </c>
      <c r="B257" t="s">
        <v>1593</v>
      </c>
      <c r="C257" t="s">
        <v>606</v>
      </c>
      <c r="D257" t="s">
        <v>470</v>
      </c>
      <c r="E257" t="s">
        <v>678</v>
      </c>
      <c r="F257" s="4">
        <v>38664</v>
      </c>
      <c r="G257" s="4">
        <v>38664</v>
      </c>
      <c r="H257" t="s">
        <v>659</v>
      </c>
      <c r="I257" s="74">
        <v>2005</v>
      </c>
      <c r="K257" t="s">
        <v>1064</v>
      </c>
      <c r="L257" t="s">
        <v>51</v>
      </c>
      <c r="M257" t="s">
        <v>51</v>
      </c>
      <c r="N257" t="s">
        <v>739</v>
      </c>
      <c r="O257" s="11" t="s">
        <v>1065</v>
      </c>
      <c r="P257">
        <v>0</v>
      </c>
      <c r="Q257">
        <v>0</v>
      </c>
      <c r="R257">
        <v>1</v>
      </c>
      <c r="S257">
        <v>3</v>
      </c>
      <c r="T257">
        <v>0</v>
      </c>
      <c r="U257">
        <f>Table4[[#This Row],[Report]]*$P$322+Table4[[#This Row],[Journals]]*$Q$322+Table4[[#This Row],[Databases]]*$R$322+Table4[[#This Row],[Websites]]*$S$322+Table4[[#This Row],[Newspaper]]*$T$322</f>
        <v>50</v>
      </c>
      <c r="V257">
        <f>SUM(Table4[[#This Row],[Report]:[Websites]])</f>
        <v>4</v>
      </c>
      <c r="W257">
        <f>IF(Table4[[#This Row],[Insured Cost]]="",1,IF(Table4[[#This Row],[Reported cost]]="",2,""))</f>
        <v>1</v>
      </c>
      <c r="AF257" s="2">
        <v>40000000</v>
      </c>
      <c r="AG257" s="78"/>
      <c r="AS257" s="74"/>
      <c r="AT257" s="74"/>
      <c r="BY257" t="s">
        <v>471</v>
      </c>
      <c r="BZ257" t="str">
        <f>IFERROR(LEFT(Table4[[#This Row],[reference/s]],SEARCH(";",Table4[[#This Row],[reference/s]])-1),"")</f>
        <v>EM-Track</v>
      </c>
      <c r="CA257" t="str">
        <f>IFERROR(MID(Table4[[#This Row],[reference/s]],SEARCH(";",Table4[[#This Row],[reference/s]])+2,SEARCH(";",Table4[[#This Row],[reference/s]],SEARCH(";",Table4[[#This Row],[reference/s]])+1)-SEARCH(";",Table4[[#This Row],[reference/s]])-2),"")</f>
        <v>http://www.abc.net.au/site-archive/rural/content/2005/s1502591.htm</v>
      </c>
      <c r="CB257">
        <f>IFERROR(SEARCH(";",Table4[[#This Row],[reference/s]]),"")</f>
        <v>9</v>
      </c>
      <c r="CC257" s="1">
        <f>IFERROR(SEARCH(";",Table4[[#This Row],[reference/s]],Table4[[#This Row],[Column2]]+1),"")</f>
        <v>77</v>
      </c>
      <c r="CD257" s="1">
        <f>IFERROR(SEARCH(";",Table4[[#This Row],[reference/s]],Table4[[#This Row],[Column3]]+1),"")</f>
        <v>125</v>
      </c>
      <c r="CE257" s="1" t="str">
        <f>IFERROR(SEARCH(";",Table4[[#This Row],[reference/s]],Table4[[#This Row],[Column4]]+1),"")</f>
        <v/>
      </c>
      <c r="CF257" s="1" t="str">
        <f>IFERROR(SEARCH(";",Table4[[#This Row],[reference/s]],Table4[[#This Row],[Column5]]+1),"")</f>
        <v/>
      </c>
      <c r="CG257" s="1" t="str">
        <f>IFERROR(SEARCH(";",Table4[[#This Row],[reference/s]],Table4[[#This Row],[Column6]]+1),"")</f>
        <v/>
      </c>
      <c r="CH257" s="1" t="str">
        <f>IFERROR(SEARCH(";",Table4[[#This Row],[reference/s]],Table4[[#This Row],[Column7]]+1),"")</f>
        <v/>
      </c>
      <c r="CI257" s="1" t="str">
        <f>IFERROR(SEARCH(";",Table4[[#This Row],[reference/s]],Table4[[#This Row],[Column8]]+1),"")</f>
        <v/>
      </c>
      <c r="CJ257" s="1" t="str">
        <f>IFERROR(SEARCH(";",Table4[[#This Row],[reference/s]],Table4[[#This Row],[Column9]]+1),"")</f>
        <v/>
      </c>
      <c r="CK257" s="1" t="str">
        <f>IFERROR(SEARCH(";",Table4[[#This Row],[reference/s]],Table4[[#This Row],[Column10]]+1),"")</f>
        <v/>
      </c>
      <c r="CL257" s="1" t="str">
        <f>IFERROR(SEARCH(";",Table4[[#This Row],[reference/s]],Table4[[#This Row],[Column11]]+1),"")</f>
        <v/>
      </c>
      <c r="CM257" s="1" t="str">
        <f>IFERROR(MID(Table4[[#This Row],[reference/s]],Table4[[#This Row],[Column3]]+2,Table4[[#This Row],[Column4]]-Table4[[#This Row],[Column3]]-2),"")</f>
        <v>http://www.bom.gov.au/nsw/sevwx/0506summ.shtml</v>
      </c>
      <c r="CN257" s="1" t="str">
        <f>IFERROR(MID(Table4[[#This Row],[reference/s]],Table4[[#This Row],[Column4]]+2,Table4[[#This Row],[Column5]]-Table4[[#This Row],[Column4]]-2),"")</f>
        <v/>
      </c>
      <c r="CO257" s="1" t="str">
        <f>IFERROR(MID(Table4[[#This Row],[reference/s]],Table4[[#This Row],[Column5]]+2,Table4[[#This Row],[Column6]]-Table4[[#This Row],[Column5]]-2),"")</f>
        <v/>
      </c>
    </row>
    <row r="258" spans="1:93">
      <c r="B258" t="s">
        <v>1582</v>
      </c>
      <c r="C258" t="s">
        <v>606</v>
      </c>
      <c r="D258" t="s">
        <v>1055</v>
      </c>
      <c r="F258" s="15">
        <v>38663</v>
      </c>
      <c r="G258" s="15">
        <v>38663</v>
      </c>
      <c r="H258" t="s">
        <v>659</v>
      </c>
      <c r="I258" s="74">
        <v>2005</v>
      </c>
      <c r="K258" t="s">
        <v>1054</v>
      </c>
      <c r="L258" t="s">
        <v>37</v>
      </c>
      <c r="M258" t="s">
        <v>37</v>
      </c>
      <c r="O258" s="11" t="s">
        <v>1056</v>
      </c>
      <c r="P258">
        <v>0</v>
      </c>
      <c r="Q258">
        <v>0</v>
      </c>
      <c r="R258">
        <v>1</v>
      </c>
      <c r="S258">
        <v>3</v>
      </c>
      <c r="T258">
        <v>0</v>
      </c>
      <c r="U258">
        <f>Table4[[#This Row],[Report]]*$P$322+Table4[[#This Row],[Journals]]*$Q$322+Table4[[#This Row],[Databases]]*$R$322+Table4[[#This Row],[Websites]]*$S$322+Table4[[#This Row],[Newspaper]]*$T$322</f>
        <v>50</v>
      </c>
      <c r="V258">
        <f>SUM(Table4[[#This Row],[Report]:[Websites]])</f>
        <v>4</v>
      </c>
      <c r="W258" s="1" t="str">
        <f>IF(Table4[[#This Row],[Insured Cost]]="",1,IF(Table4[[#This Row],[Reported cost]]="",2,""))</f>
        <v/>
      </c>
      <c r="X258">
        <v>730</v>
      </c>
      <c r="AE258" s="2">
        <v>4000000</v>
      </c>
      <c r="AF258" s="2">
        <v>19300000</v>
      </c>
      <c r="AG258" s="78">
        <v>122</v>
      </c>
      <c r="AS258" s="74"/>
      <c r="AT258" s="74"/>
      <c r="BZ258" t="str">
        <f>IFERROR(LEFT(Table4[[#This Row],[reference/s]],SEARCH(";",Table4[[#This Row],[reference/s]])-1),"")</f>
        <v>wiki</v>
      </c>
      <c r="CA258" t="str">
        <f>IFERROR(MID(Table4[[#This Row],[reference/s]],SEARCH(";",Table4[[#This Row],[reference/s]])+2,SEARCH(";",Table4[[#This Row],[reference/s]],SEARCH(";",Table4[[#This Row],[reference/s]])+1)-SEARCH(";",Table4[[#This Row],[reference/s]])-2),"")</f>
        <v>NRMA</v>
      </c>
      <c r="CB258">
        <f>IFERROR(SEARCH(";",Table4[[#This Row],[reference/s]]),"")</f>
        <v>5</v>
      </c>
      <c r="CC258" s="1">
        <f>IFERROR(SEARCH(";",Table4[[#This Row],[reference/s]],Table4[[#This Row],[Column2]]+1),"")</f>
        <v>11</v>
      </c>
      <c r="CD258" s="1">
        <f>IFERROR(SEARCH(";",Table4[[#This Row],[reference/s]],Table4[[#This Row],[Column3]]+1),"")</f>
        <v>16</v>
      </c>
      <c r="CE258" s="1" t="str">
        <f>IFERROR(SEARCH(";",Table4[[#This Row],[reference/s]],Table4[[#This Row],[Column4]]+1),"")</f>
        <v/>
      </c>
      <c r="CF258" s="1" t="str">
        <f>IFERROR(SEARCH(";",Table4[[#This Row],[reference/s]],Table4[[#This Row],[Column5]]+1),"")</f>
        <v/>
      </c>
      <c r="CG258" s="1" t="str">
        <f>IFERROR(SEARCH(";",Table4[[#This Row],[reference/s]],Table4[[#This Row],[Column6]]+1),"")</f>
        <v/>
      </c>
      <c r="CH258" s="1" t="str">
        <f>IFERROR(SEARCH(";",Table4[[#This Row],[reference/s]],Table4[[#This Row],[Column7]]+1),"")</f>
        <v/>
      </c>
      <c r="CI258" s="1" t="str">
        <f>IFERROR(SEARCH(";",Table4[[#This Row],[reference/s]],Table4[[#This Row],[Column8]]+1),"")</f>
        <v/>
      </c>
      <c r="CJ258" s="1" t="str">
        <f>IFERROR(SEARCH(";",Table4[[#This Row],[reference/s]],Table4[[#This Row],[Column9]]+1),"")</f>
        <v/>
      </c>
      <c r="CK258" s="1" t="str">
        <f>IFERROR(SEARCH(";",Table4[[#This Row],[reference/s]],Table4[[#This Row],[Column10]]+1),"")</f>
        <v/>
      </c>
      <c r="CL258" s="1" t="str">
        <f>IFERROR(SEARCH(";",Table4[[#This Row],[reference/s]],Table4[[#This Row],[Column11]]+1),"")</f>
        <v/>
      </c>
      <c r="CM258" s="1" t="str">
        <f>IFERROR(MID(Table4[[#This Row],[reference/s]],Table4[[#This Row],[Column3]]+2,Table4[[#This Row],[Column4]]-Table4[[#This Row],[Column3]]-2),"")</f>
        <v>ICA</v>
      </c>
      <c r="CN258" s="1" t="str">
        <f>IFERROR(MID(Table4[[#This Row],[reference/s]],Table4[[#This Row],[Column4]]+2,Table4[[#This Row],[Column5]]-Table4[[#This Row],[Column4]]-2),"")</f>
        <v/>
      </c>
      <c r="CO258" s="1" t="str">
        <f>IFERROR(MID(Table4[[#This Row],[reference/s]],Table4[[#This Row],[Column5]]+2,Table4[[#This Row],[Column6]]-Table4[[#This Row],[Column5]]-2),"")</f>
        <v/>
      </c>
    </row>
    <row r="259" spans="1:93">
      <c r="B259" t="s">
        <v>1582</v>
      </c>
      <c r="C259" t="s">
        <v>642</v>
      </c>
      <c r="E259" t="s">
        <v>1063</v>
      </c>
      <c r="F259" s="15">
        <v>38688</v>
      </c>
      <c r="G259" s="15">
        <v>38688</v>
      </c>
      <c r="H259" t="s">
        <v>660</v>
      </c>
      <c r="I259" s="74">
        <v>2005</v>
      </c>
      <c r="L259" t="s">
        <v>748</v>
      </c>
      <c r="M259" t="s">
        <v>37</v>
      </c>
      <c r="N259" t="s">
        <v>874</v>
      </c>
      <c r="O259" s="11" t="s">
        <v>1062</v>
      </c>
      <c r="P259">
        <v>0</v>
      </c>
      <c r="Q259">
        <v>0</v>
      </c>
      <c r="R259">
        <v>1</v>
      </c>
      <c r="S259">
        <v>3</v>
      </c>
      <c r="T259">
        <v>0</v>
      </c>
      <c r="U259">
        <f>Table4[[#This Row],[Report]]*$P$322+Table4[[#This Row],[Journals]]*$Q$322+Table4[[#This Row],[Databases]]*$R$322+Table4[[#This Row],[Websites]]*$S$322+Table4[[#This Row],[Newspaper]]*$T$322</f>
        <v>50</v>
      </c>
      <c r="V259">
        <f>SUM(Table4[[#This Row],[Report]:[Websites]])</f>
        <v>4</v>
      </c>
      <c r="W259" t="str">
        <f>IF(Table4[[#This Row],[Insured Cost]]="",1,IF(Table4[[#This Row],[Reported cost]]="",2,""))</f>
        <v/>
      </c>
      <c r="AD259">
        <v>1</v>
      </c>
      <c r="AE259" s="2">
        <v>15000000</v>
      </c>
      <c r="AF259" s="2">
        <v>58000000</v>
      </c>
      <c r="AG259" s="78"/>
      <c r="AS259" s="74"/>
      <c r="AT259" s="74"/>
      <c r="BZ259" t="str">
        <f>IFERROR(LEFT(Table4[[#This Row],[reference/s]],SEARCH(";",Table4[[#This Row],[reference/s]])-1),"")</f>
        <v>wiki</v>
      </c>
      <c r="CA259" t="str">
        <f>IFERROR(MID(Table4[[#This Row],[reference/s]],SEARCH(";",Table4[[#This Row],[reference/s]])+2,SEARCH(";",Table4[[#This Row],[reference/s]],SEARCH(";",Table4[[#This Row],[reference/s]])+1)-SEARCH(";",Table4[[#This Row],[reference/s]])-2),"")</f>
        <v>EM-DAT</v>
      </c>
      <c r="CB259">
        <f>IFERROR(SEARCH(";",Table4[[#This Row],[reference/s]]),"")</f>
        <v>5</v>
      </c>
      <c r="CC259" s="1">
        <f>IFERROR(SEARCH(";",Table4[[#This Row],[reference/s]],Table4[[#This Row],[Column2]]+1),"")</f>
        <v>13</v>
      </c>
      <c r="CD259" s="1">
        <f>IFERROR(SEARCH(";",Table4[[#This Row],[reference/s]],Table4[[#This Row],[Column3]]+1),"")</f>
        <v>100</v>
      </c>
      <c r="CE259" s="1" t="str">
        <f>IFERROR(SEARCH(";",Table4[[#This Row],[reference/s]],Table4[[#This Row],[Column4]]+1),"")</f>
        <v/>
      </c>
      <c r="CF259" s="1" t="str">
        <f>IFERROR(SEARCH(";",Table4[[#This Row],[reference/s]],Table4[[#This Row],[Column5]]+1),"")</f>
        <v/>
      </c>
      <c r="CG259" s="1" t="str">
        <f>IFERROR(SEARCH(";",Table4[[#This Row],[reference/s]],Table4[[#This Row],[Column6]]+1),"")</f>
        <v/>
      </c>
      <c r="CH259" s="1" t="str">
        <f>IFERROR(SEARCH(";",Table4[[#This Row],[reference/s]],Table4[[#This Row],[Column7]]+1),"")</f>
        <v/>
      </c>
      <c r="CI259" s="1" t="str">
        <f>IFERROR(SEARCH(";",Table4[[#This Row],[reference/s]],Table4[[#This Row],[Column8]]+1),"")</f>
        <v/>
      </c>
      <c r="CJ259" s="1" t="str">
        <f>IFERROR(SEARCH(";",Table4[[#This Row],[reference/s]],Table4[[#This Row],[Column9]]+1),"")</f>
        <v/>
      </c>
      <c r="CK259" s="1" t="str">
        <f>IFERROR(SEARCH(";",Table4[[#This Row],[reference/s]],Table4[[#This Row],[Column10]]+1),"")</f>
        <v/>
      </c>
      <c r="CL259" s="1" t="str">
        <f>IFERROR(SEARCH(";",Table4[[#This Row],[reference/s]],Table4[[#This Row],[Column11]]+1),"")</f>
        <v/>
      </c>
      <c r="CM259" s="1" t="str">
        <f>IFERROR(MID(Table4[[#This Row],[reference/s]],Table4[[#This Row],[Column3]]+2,Table4[[#This Row],[Column4]]-Table4[[#This Row],[Column3]]-2),"")</f>
        <v>http://en.wikipedia.org/wiki/Severe_storms_in_Australia#December_2005_-_December_2006</v>
      </c>
      <c r="CN259" s="1" t="str">
        <f>IFERROR(MID(Table4[[#This Row],[reference/s]],Table4[[#This Row],[Column4]]+2,Table4[[#This Row],[Column5]]-Table4[[#This Row],[Column4]]-2),"")</f>
        <v/>
      </c>
      <c r="CO259" s="1" t="str">
        <f>IFERROR(MID(Table4[[#This Row],[reference/s]],Table4[[#This Row],[Column5]]+2,Table4[[#This Row],[Column6]]-Table4[[#This Row],[Column5]]-2),"")</f>
        <v/>
      </c>
    </row>
    <row r="260" spans="1:93">
      <c r="A260">
        <v>399</v>
      </c>
      <c r="B260" t="s">
        <v>1581</v>
      </c>
      <c r="C260" t="s">
        <v>642</v>
      </c>
      <c r="D260" t="s">
        <v>283</v>
      </c>
      <c r="E260" t="s">
        <v>677</v>
      </c>
      <c r="F260" s="4">
        <v>38491</v>
      </c>
      <c r="G260" s="4">
        <v>38491</v>
      </c>
      <c r="H260" t="s">
        <v>675</v>
      </c>
      <c r="I260" s="74">
        <v>2005</v>
      </c>
      <c r="K260" t="s">
        <v>548</v>
      </c>
      <c r="L260" t="s">
        <v>50</v>
      </c>
      <c r="M260" t="s">
        <v>50</v>
      </c>
      <c r="N260" t="s">
        <v>739</v>
      </c>
      <c r="O260" s="11" t="s">
        <v>1058</v>
      </c>
      <c r="P260">
        <v>0</v>
      </c>
      <c r="Q260">
        <v>0</v>
      </c>
      <c r="R260">
        <v>2</v>
      </c>
      <c r="S260">
        <v>2</v>
      </c>
      <c r="T260">
        <v>0</v>
      </c>
      <c r="U260">
        <f>Table4[[#This Row],[Report]]*$P$322+Table4[[#This Row],[Journals]]*$Q$322+Table4[[#This Row],[Databases]]*$R$322+Table4[[#This Row],[Websites]]*$S$322+Table4[[#This Row],[Newspaper]]*$T$322</f>
        <v>60</v>
      </c>
      <c r="V260">
        <f>SUM(Table4[[#This Row],[Report]:[Websites]])</f>
        <v>4</v>
      </c>
      <c r="W260">
        <f>IF(Table4[[#This Row],[Insured Cost]]="",1,IF(Table4[[#This Row],[Reported cost]]="",2,""))</f>
        <v>2</v>
      </c>
      <c r="Y260">
        <v>6500</v>
      </c>
      <c r="AE260" s="2">
        <v>17600000</v>
      </c>
      <c r="AF260" s="2"/>
      <c r="AG260" s="78"/>
      <c r="AS260" s="74"/>
      <c r="AT260" s="74"/>
      <c r="BD260">
        <v>160</v>
      </c>
      <c r="BY260" t="s">
        <v>284</v>
      </c>
      <c r="BZ260" t="str">
        <f>IFERROR(LEFT(Table4[[#This Row],[reference/s]],SEARCH(";",Table4[[#This Row],[reference/s]])-1),"")</f>
        <v>wiki</v>
      </c>
      <c r="CA260" t="str">
        <f>IFERROR(MID(Table4[[#This Row],[reference/s]],SEARCH(";",Table4[[#This Row],[reference/s]])+2,SEARCH(";",Table4[[#This Row],[reference/s]],SEARCH(";",Table4[[#This Row],[reference/s]])+1)-SEARCH(";",Table4[[#This Row],[reference/s]])-2),"")</f>
        <v>ICA</v>
      </c>
      <c r="CB260">
        <f>IFERROR(SEARCH(";",Table4[[#This Row],[reference/s]]),"")</f>
        <v>5</v>
      </c>
      <c r="CC260" s="1">
        <f>IFERROR(SEARCH(";",Table4[[#This Row],[reference/s]],Table4[[#This Row],[Column2]]+1),"")</f>
        <v>10</v>
      </c>
      <c r="CD260" s="1">
        <f>IFERROR(SEARCH(";",Table4[[#This Row],[reference/s]],Table4[[#This Row],[Column3]]+1),"")</f>
        <v>20</v>
      </c>
      <c r="CE260" s="1" t="str">
        <f>IFERROR(SEARCH(";",Table4[[#This Row],[reference/s]],Table4[[#This Row],[Column4]]+1),"")</f>
        <v/>
      </c>
      <c r="CF260" s="1" t="str">
        <f>IFERROR(SEARCH(";",Table4[[#This Row],[reference/s]],Table4[[#This Row],[Column5]]+1),"")</f>
        <v/>
      </c>
      <c r="CG260" s="1" t="str">
        <f>IFERROR(SEARCH(";",Table4[[#This Row],[reference/s]],Table4[[#This Row],[Column6]]+1),"")</f>
        <v/>
      </c>
      <c r="CH260" s="1" t="str">
        <f>IFERROR(SEARCH(";",Table4[[#This Row],[reference/s]],Table4[[#This Row],[Column7]]+1),"")</f>
        <v/>
      </c>
      <c r="CI260" s="1" t="str">
        <f>IFERROR(SEARCH(";",Table4[[#This Row],[reference/s]],Table4[[#This Row],[Column8]]+1),"")</f>
        <v/>
      </c>
      <c r="CJ260" s="1" t="str">
        <f>IFERROR(SEARCH(";",Table4[[#This Row],[reference/s]],Table4[[#This Row],[Column9]]+1),"")</f>
        <v/>
      </c>
      <c r="CK260" s="1" t="str">
        <f>IFERROR(SEARCH(";",Table4[[#This Row],[reference/s]],Table4[[#This Row],[Column10]]+1),"")</f>
        <v/>
      </c>
      <c r="CL260" s="1" t="str">
        <f>IFERROR(SEARCH(";",Table4[[#This Row],[reference/s]],Table4[[#This Row],[Column11]]+1),"")</f>
        <v/>
      </c>
      <c r="CM260" s="1" t="str">
        <f>IFERROR(MID(Table4[[#This Row],[reference/s]],Table4[[#This Row],[Column3]]+2,Table4[[#This Row],[Column4]]-Table4[[#This Row],[Column3]]-2),"")</f>
        <v>EM-Track</v>
      </c>
      <c r="CN260" s="1" t="str">
        <f>IFERROR(MID(Table4[[#This Row],[reference/s]],Table4[[#This Row],[Column4]]+2,Table4[[#This Row],[Column5]]-Table4[[#This Row],[Column4]]-2),"")</f>
        <v/>
      </c>
      <c r="CO260" s="1" t="str">
        <f>IFERROR(MID(Table4[[#This Row],[reference/s]],Table4[[#This Row],[Column5]]+2,Table4[[#This Row],[Column6]]-Table4[[#This Row],[Column5]]-2),"")</f>
        <v/>
      </c>
    </row>
    <row r="261" spans="1:93">
      <c r="A261">
        <v>404</v>
      </c>
      <c r="B261" t="s">
        <v>1591</v>
      </c>
      <c r="C261" t="s">
        <v>642</v>
      </c>
      <c r="D261" t="s">
        <v>288</v>
      </c>
      <c r="E261" t="s">
        <v>289</v>
      </c>
      <c r="F261" s="4">
        <v>38641</v>
      </c>
      <c r="G261" s="4">
        <v>38641</v>
      </c>
      <c r="H261" t="s">
        <v>663</v>
      </c>
      <c r="I261" s="74">
        <v>2005</v>
      </c>
      <c r="K261" t="s">
        <v>550</v>
      </c>
      <c r="L261" t="s">
        <v>33</v>
      </c>
      <c r="M261" t="s">
        <v>33</v>
      </c>
      <c r="N261" t="s">
        <v>739</v>
      </c>
      <c r="O261" s="11" t="s">
        <v>1059</v>
      </c>
      <c r="P261">
        <v>0</v>
      </c>
      <c r="Q261">
        <v>0</v>
      </c>
      <c r="R261">
        <v>2</v>
      </c>
      <c r="S261">
        <v>2</v>
      </c>
      <c r="T261">
        <v>0</v>
      </c>
      <c r="U261">
        <f>Table4[[#This Row],[Report]]*$P$322+Table4[[#This Row],[Journals]]*$Q$322+Table4[[#This Row],[Databases]]*$R$322+Table4[[#This Row],[Websites]]*$S$322+Table4[[#This Row],[Newspaper]]*$T$322</f>
        <v>60</v>
      </c>
      <c r="V261">
        <f>SUM(Table4[[#This Row],[Report]:[Websites]])</f>
        <v>4</v>
      </c>
      <c r="W261">
        <f>IF(Table4[[#This Row],[Insured Cost]]="",1,IF(Table4[[#This Row],[Reported cost]]="",2,""))</f>
        <v>2</v>
      </c>
      <c r="AE261" s="2">
        <v>10000000</v>
      </c>
      <c r="AF261" s="2"/>
      <c r="AG261" s="78"/>
      <c r="AS261" s="74"/>
      <c r="AT261" s="74"/>
      <c r="BP261">
        <v>200</v>
      </c>
      <c r="BY261" t="s">
        <v>290</v>
      </c>
      <c r="BZ261" t="str">
        <f>IFERROR(LEFT(Table4[[#This Row],[reference/s]],SEARCH(";",Table4[[#This Row],[reference/s]])-1),"")</f>
        <v>wiki</v>
      </c>
      <c r="CA261" t="str">
        <f>IFERROR(MID(Table4[[#This Row],[reference/s]],SEARCH(";",Table4[[#This Row],[reference/s]])+2,SEARCH(";",Table4[[#This Row],[reference/s]],SEARCH(";",Table4[[#This Row],[reference/s]])+1)-SEARCH(";",Table4[[#This Row],[reference/s]])-2),"")</f>
        <v>ICA</v>
      </c>
      <c r="CB261">
        <f>IFERROR(SEARCH(";",Table4[[#This Row],[reference/s]]),"")</f>
        <v>5</v>
      </c>
      <c r="CC261" s="1">
        <f>IFERROR(SEARCH(";",Table4[[#This Row],[reference/s]],Table4[[#This Row],[Column2]]+1),"")</f>
        <v>10</v>
      </c>
      <c r="CD261" s="1">
        <f>IFERROR(SEARCH(";",Table4[[#This Row],[reference/s]],Table4[[#This Row],[Column3]]+1),"")</f>
        <v>20</v>
      </c>
      <c r="CE261" s="1" t="str">
        <f>IFERROR(SEARCH(";",Table4[[#This Row],[reference/s]],Table4[[#This Row],[Column4]]+1),"")</f>
        <v/>
      </c>
      <c r="CF261" s="1" t="str">
        <f>IFERROR(SEARCH(";",Table4[[#This Row],[reference/s]],Table4[[#This Row],[Column5]]+1),"")</f>
        <v/>
      </c>
      <c r="CG261" s="1" t="str">
        <f>IFERROR(SEARCH(";",Table4[[#This Row],[reference/s]],Table4[[#This Row],[Column6]]+1),"")</f>
        <v/>
      </c>
      <c r="CH261" s="1" t="str">
        <f>IFERROR(SEARCH(";",Table4[[#This Row],[reference/s]],Table4[[#This Row],[Column7]]+1),"")</f>
        <v/>
      </c>
      <c r="CI261" s="1" t="str">
        <f>IFERROR(SEARCH(";",Table4[[#This Row],[reference/s]],Table4[[#This Row],[Column8]]+1),"")</f>
        <v/>
      </c>
      <c r="CJ261" s="1" t="str">
        <f>IFERROR(SEARCH(";",Table4[[#This Row],[reference/s]],Table4[[#This Row],[Column9]]+1),"")</f>
        <v/>
      </c>
      <c r="CK261" s="1" t="str">
        <f>IFERROR(SEARCH(";",Table4[[#This Row],[reference/s]],Table4[[#This Row],[Column10]]+1),"")</f>
        <v/>
      </c>
      <c r="CL261" s="1" t="str">
        <f>IFERROR(SEARCH(";",Table4[[#This Row],[reference/s]],Table4[[#This Row],[Column11]]+1),"")</f>
        <v/>
      </c>
      <c r="CM261" s="1" t="str">
        <f>IFERROR(MID(Table4[[#This Row],[reference/s]],Table4[[#This Row],[Column3]]+2,Table4[[#This Row],[Column4]]-Table4[[#This Row],[Column3]]-2),"")</f>
        <v>EM-Track</v>
      </c>
      <c r="CN261" s="1" t="str">
        <f>IFERROR(MID(Table4[[#This Row],[reference/s]],Table4[[#This Row],[Column4]]+2,Table4[[#This Row],[Column5]]-Table4[[#This Row],[Column4]]-2),"")</f>
        <v/>
      </c>
      <c r="CO261" s="1" t="str">
        <f>IFERROR(MID(Table4[[#This Row],[reference/s]],Table4[[#This Row],[Column5]]+2,Table4[[#This Row],[Column6]]-Table4[[#This Row],[Column5]]-2),"")</f>
        <v/>
      </c>
    </row>
    <row r="262" spans="1:93">
      <c r="A262">
        <v>379</v>
      </c>
      <c r="B262" t="s">
        <v>1587</v>
      </c>
      <c r="C262" t="s">
        <v>642</v>
      </c>
      <c r="D262" t="s">
        <v>268</v>
      </c>
      <c r="E262" t="s">
        <v>269</v>
      </c>
      <c r="F262" s="4">
        <v>38384</v>
      </c>
      <c r="G262" s="4">
        <v>38386</v>
      </c>
      <c r="H262" t="s">
        <v>661</v>
      </c>
      <c r="I262" s="74">
        <v>2005</v>
      </c>
      <c r="K262" t="s">
        <v>546</v>
      </c>
      <c r="L262" t="s">
        <v>684</v>
      </c>
      <c r="M262" t="s">
        <v>184</v>
      </c>
      <c r="N262" t="s">
        <v>747</v>
      </c>
      <c r="O262" s="11" t="s">
        <v>1060</v>
      </c>
      <c r="P262">
        <v>0</v>
      </c>
      <c r="Q262">
        <v>0</v>
      </c>
      <c r="R262">
        <v>2</v>
      </c>
      <c r="S262">
        <v>2</v>
      </c>
      <c r="T262">
        <v>4</v>
      </c>
      <c r="U262">
        <f>Table4[[#This Row],[Report]]*$P$322+Table4[[#This Row],[Journals]]*$Q$322+Table4[[#This Row],[Databases]]*$R$322+Table4[[#This Row],[Websites]]*$S$322+Table4[[#This Row],[Newspaper]]*$T$322</f>
        <v>64</v>
      </c>
      <c r="V262">
        <f>SUM(Table4[[#This Row],[Report]:[Websites]])</f>
        <v>4</v>
      </c>
      <c r="W262">
        <f>IF(Table4[[#This Row],[Insured Cost]]="",1,IF(Table4[[#This Row],[Reported cost]]="",2,""))</f>
        <v>2</v>
      </c>
      <c r="X262">
        <v>15</v>
      </c>
      <c r="Y262">
        <v>300000</v>
      </c>
      <c r="AA262">
        <v>12</v>
      </c>
      <c r="AD262">
        <v>3</v>
      </c>
      <c r="AE262" s="2">
        <v>216700000</v>
      </c>
      <c r="AF262" s="2"/>
      <c r="AG262" s="78">
        <v>6300</v>
      </c>
      <c r="AS262" s="74"/>
      <c r="AT262" s="74"/>
      <c r="BA262" t="s">
        <v>686</v>
      </c>
      <c r="BD262">
        <v>9</v>
      </c>
      <c r="BE262">
        <v>1</v>
      </c>
      <c r="BL262" t="s">
        <v>674</v>
      </c>
      <c r="BN262">
        <v>13</v>
      </c>
      <c r="BO262">
        <v>14</v>
      </c>
      <c r="BY262" t="s">
        <v>270</v>
      </c>
      <c r="BZ262" t="str">
        <f>IFERROR(LEFT(Table4[[#This Row],[reference/s]],SEARCH(";",Table4[[#This Row],[reference/s]])-1),"")</f>
        <v>ICA</v>
      </c>
      <c r="CA262" t="str">
        <f>IFERROR(MID(Table4[[#This Row],[reference/s]],SEARCH(";",Table4[[#This Row],[reference/s]])+2,SEARCH(";",Table4[[#This Row],[reference/s]],SEARCH(";",Table4[[#This Row],[reference/s]])+1)-SEARCH(";",Table4[[#This Row],[reference/s]])-2),"")</f>
        <v>EM-Track</v>
      </c>
      <c r="CB262">
        <f>IFERROR(SEARCH(";",Table4[[#This Row],[reference/s]]),"")</f>
        <v>4</v>
      </c>
      <c r="CC262" s="1">
        <f>IFERROR(SEARCH(";",Table4[[#This Row],[reference/s]],Table4[[#This Row],[Column2]]+1),"")</f>
        <v>14</v>
      </c>
      <c r="CD262" s="1">
        <f>IFERROR(SEARCH(";",Table4[[#This Row],[reference/s]],Table4[[#This Row],[Column3]]+1),"")</f>
        <v>20</v>
      </c>
      <c r="CE262" s="1">
        <f>IFERROR(SEARCH(";",Table4[[#This Row],[reference/s]],Table4[[#This Row],[Column4]]+1),"")</f>
        <v>71</v>
      </c>
      <c r="CF262" s="1">
        <f>IFERROR(SEARCH(";",Table4[[#This Row],[reference/s]],Table4[[#This Row],[Column5]]+1),"")</f>
        <v>322</v>
      </c>
      <c r="CG262" s="1">
        <f>IFERROR(SEARCH(";",Table4[[#This Row],[reference/s]],Table4[[#This Row],[Column6]]+1),"")</f>
        <v>427</v>
      </c>
      <c r="CH262" s="1">
        <f>IFERROR(SEARCH(";",Table4[[#This Row],[reference/s]],Table4[[#This Row],[Column7]]+1),"")</f>
        <v>518</v>
      </c>
      <c r="CI262" s="1" t="str">
        <f>IFERROR(SEARCH(";",Table4[[#This Row],[reference/s]],Table4[[#This Row],[Column8]]+1),"")</f>
        <v/>
      </c>
      <c r="CJ262" s="1" t="str">
        <f>IFERROR(SEARCH(";",Table4[[#This Row],[reference/s]],Table4[[#This Row],[Column9]]+1),"")</f>
        <v/>
      </c>
      <c r="CK262" s="1" t="str">
        <f>IFERROR(SEARCH(";",Table4[[#This Row],[reference/s]],Table4[[#This Row],[Column10]]+1),"")</f>
        <v/>
      </c>
      <c r="CL262" s="1" t="str">
        <f>IFERROR(SEARCH(";",Table4[[#This Row],[reference/s]],Table4[[#This Row],[Column11]]+1),"")</f>
        <v/>
      </c>
      <c r="CM262" s="1" t="str">
        <f>IFERROR(MID(Table4[[#This Row],[reference/s]],Table4[[#This Row],[Column3]]+2,Table4[[#This Row],[Column4]]-Table4[[#This Row],[Column3]]-2),"")</f>
        <v>wiki</v>
      </c>
      <c r="CN262" s="1" t="str">
        <f>IFERROR(MID(Table4[[#This Row],[reference/s]],Table4[[#This Row],[Column4]]+2,Table4[[#This Row],[Column5]]-Table4[[#This Row],[Column4]]-2),"")</f>
        <v>1. http://www.bom.gov.au/nsw/sevwx/0405summ.shtml</v>
      </c>
      <c r="CO262" s="1" t="str">
        <f>IFERROR(MID(Table4[[#This Row],[reference/s]],Table4[[#This Row],[Column5]]+2,Table4[[#This Row],[Column6]]-Table4[[#This Row],[Column5]]-2),"")</f>
        <v>2. http://newsstore.theage.com.au/apps/viewDocument.ac?page=1&amp;sy=age&amp;kw=storm+and+damage&amp;pb=all_ffx&amp;dt=enterRange&amp;dr=1month&amp;sd=01%2F02%2F2005&amp;ed=31%2F03%2F2005&amp;so=relevance&amp;sf=text&amp;sf=headline&amp;rc=10&amp;rm=200&amp;sp=adv&amp;clsPage=1&amp;docID=NCH050203D86F65J9I56</v>
      </c>
    </row>
    <row r="263" spans="1:93">
      <c r="A263">
        <v>398</v>
      </c>
      <c r="B263" t="s">
        <v>1582</v>
      </c>
      <c r="C263" t="s">
        <v>642</v>
      </c>
      <c r="D263" t="s">
        <v>280</v>
      </c>
      <c r="E263" t="s">
        <v>281</v>
      </c>
      <c r="F263" s="4">
        <v>38488</v>
      </c>
      <c r="G263" s="4">
        <v>38488</v>
      </c>
      <c r="H263" t="s">
        <v>675</v>
      </c>
      <c r="I263" s="74">
        <v>2005</v>
      </c>
      <c r="K263" t="s">
        <v>547</v>
      </c>
      <c r="L263" t="s">
        <v>33</v>
      </c>
      <c r="M263" t="s">
        <v>33</v>
      </c>
      <c r="N263" t="s">
        <v>739</v>
      </c>
      <c r="O263" s="11" t="s">
        <v>1061</v>
      </c>
      <c r="P263">
        <v>0</v>
      </c>
      <c r="Q263">
        <v>0</v>
      </c>
      <c r="R263">
        <v>2</v>
      </c>
      <c r="S263">
        <v>1</v>
      </c>
      <c r="T263">
        <v>16</v>
      </c>
      <c r="U263">
        <f>Table4[[#This Row],[Report]]*$P$322+Table4[[#This Row],[Journals]]*$Q$322+Table4[[#This Row],[Databases]]*$R$322+Table4[[#This Row],[Websites]]*$S$322+Table4[[#This Row],[Newspaper]]*$T$322</f>
        <v>66</v>
      </c>
      <c r="V263">
        <f>SUM(Table4[[#This Row],[Report]:[Websites]])</f>
        <v>3</v>
      </c>
      <c r="W263" t="str">
        <f>IF(Table4[[#This Row],[Insured Cost]]="",1,IF(Table4[[#This Row],[Reported cost]]="",2,""))</f>
        <v/>
      </c>
      <c r="Y263">
        <v>110000</v>
      </c>
      <c r="AA263">
        <v>10</v>
      </c>
      <c r="AE263" s="2">
        <v>25000000</v>
      </c>
      <c r="AF263" s="2">
        <v>53200000</v>
      </c>
      <c r="AG263" s="82">
        <v>950</v>
      </c>
      <c r="AH263" s="9"/>
      <c r="AI263" s="9"/>
      <c r="AJ263" s="9"/>
      <c r="AK263" s="9"/>
      <c r="AL263" s="9"/>
      <c r="AM263" s="9"/>
      <c r="AN263" s="9"/>
      <c r="AO263" s="9"/>
      <c r="AP263" s="9"/>
      <c r="AQ263" s="9"/>
      <c r="AR263" s="9"/>
      <c r="AS263" s="9"/>
      <c r="AT263" s="9"/>
      <c r="AU263" s="9"/>
      <c r="AV263" s="9"/>
      <c r="AW263" s="9"/>
      <c r="AX263" s="9"/>
      <c r="BD263">
        <v>1</v>
      </c>
      <c r="BG263">
        <v>1</v>
      </c>
      <c r="BY263" t="s">
        <v>282</v>
      </c>
      <c r="BZ263" t="str">
        <f>IFERROR(LEFT(Table4[[#This Row],[reference/s]],SEARCH(";",Table4[[#This Row],[reference/s]])-1),"")</f>
        <v>wiki</v>
      </c>
      <c r="CA263" t="str">
        <f>IFERROR(MID(Table4[[#This Row],[reference/s]],SEARCH(";",Table4[[#This Row],[reference/s]])+2,SEARCH(";",Table4[[#This Row],[reference/s]],SEARCH(";",Table4[[#This Row],[reference/s]])+1)-SEARCH(";",Table4[[#This Row],[reference/s]])-2),"")</f>
        <v>ICA</v>
      </c>
      <c r="CB263">
        <f>IFERROR(SEARCH(";",Table4[[#This Row],[reference/s]]),"")</f>
        <v>5</v>
      </c>
      <c r="CC263" s="1">
        <f>IFERROR(SEARCH(";",Table4[[#This Row],[reference/s]],Table4[[#This Row],[Column2]]+1),"")</f>
        <v>10</v>
      </c>
      <c r="CD263" s="1">
        <f>IFERROR(SEARCH(";",Table4[[#This Row],[reference/s]],Table4[[#This Row],[Column3]]+1),"")</f>
        <v>20</v>
      </c>
      <c r="CE263" s="1" t="str">
        <f>IFERROR(SEARCH(";",Table4[[#This Row],[reference/s]],Table4[[#This Row],[Column4]]+1),"")</f>
        <v/>
      </c>
      <c r="CF263" s="1" t="str">
        <f>IFERROR(SEARCH(";",Table4[[#This Row],[reference/s]],Table4[[#This Row],[Column5]]+1),"")</f>
        <v/>
      </c>
      <c r="CG263" s="1" t="str">
        <f>IFERROR(SEARCH(";",Table4[[#This Row],[reference/s]],Table4[[#This Row],[Column6]]+1),"")</f>
        <v/>
      </c>
      <c r="CH263" s="1" t="str">
        <f>IFERROR(SEARCH(";",Table4[[#This Row],[reference/s]],Table4[[#This Row],[Column7]]+1),"")</f>
        <v/>
      </c>
      <c r="CI263" s="1" t="str">
        <f>IFERROR(SEARCH(";",Table4[[#This Row],[reference/s]],Table4[[#This Row],[Column8]]+1),"")</f>
        <v/>
      </c>
      <c r="CJ263" s="1" t="str">
        <f>IFERROR(SEARCH(";",Table4[[#This Row],[reference/s]],Table4[[#This Row],[Column9]]+1),"")</f>
        <v/>
      </c>
      <c r="CK263" s="1" t="str">
        <f>IFERROR(SEARCH(";",Table4[[#This Row],[reference/s]],Table4[[#This Row],[Column10]]+1),"")</f>
        <v/>
      </c>
      <c r="CL263" s="1" t="str">
        <f>IFERROR(SEARCH(";",Table4[[#This Row],[reference/s]],Table4[[#This Row],[Column11]]+1),"")</f>
        <v/>
      </c>
      <c r="CM263" s="1" t="str">
        <f>IFERROR(MID(Table4[[#This Row],[reference/s]],Table4[[#This Row],[Column3]]+2,Table4[[#This Row],[Column4]]-Table4[[#This Row],[Column3]]-2),"")</f>
        <v>EM-Track</v>
      </c>
      <c r="CN263" s="1" t="str">
        <f>IFERROR(MID(Table4[[#This Row],[reference/s]],Table4[[#This Row],[Column4]]+2,Table4[[#This Row],[Column5]]-Table4[[#This Row],[Column4]]-2),"")</f>
        <v/>
      </c>
      <c r="CO263" s="1" t="str">
        <f>IFERROR(MID(Table4[[#This Row],[reference/s]],Table4[[#This Row],[Column5]]+2,Table4[[#This Row],[Column6]]-Table4[[#This Row],[Column5]]-2),"")</f>
        <v/>
      </c>
    </row>
    <row r="264" spans="1:93">
      <c r="A264">
        <v>547</v>
      </c>
      <c r="B264" t="s">
        <v>1582</v>
      </c>
      <c r="C264" t="s">
        <v>642</v>
      </c>
      <c r="D264" t="s">
        <v>406</v>
      </c>
      <c r="E264" t="s">
        <v>407</v>
      </c>
      <c r="F264" s="4">
        <v>38533</v>
      </c>
      <c r="G264" s="4">
        <v>38533</v>
      </c>
      <c r="H264" t="s">
        <v>666</v>
      </c>
      <c r="I264" s="74">
        <v>2005</v>
      </c>
      <c r="K264" t="s">
        <v>1053</v>
      </c>
      <c r="L264" t="s">
        <v>766</v>
      </c>
      <c r="M264" t="s">
        <v>37</v>
      </c>
      <c r="N264" t="s">
        <v>50</v>
      </c>
      <c r="O264" s="11" t="s">
        <v>1191</v>
      </c>
      <c r="P264">
        <v>0</v>
      </c>
      <c r="Q264">
        <v>0</v>
      </c>
      <c r="R264">
        <v>3</v>
      </c>
      <c r="S264">
        <v>1</v>
      </c>
      <c r="T264">
        <v>1</v>
      </c>
      <c r="U264">
        <f>Table4[[#This Row],[Report]]*$P$322+Table4[[#This Row],[Journals]]*$Q$322+Table4[[#This Row],[Databases]]*$R$322+Table4[[#This Row],[Websites]]*$S$322+Table4[[#This Row],[Newspaper]]*$T$322</f>
        <v>71</v>
      </c>
      <c r="V264">
        <f>SUM(Table4[[#This Row],[Report]:[Websites]])</f>
        <v>4</v>
      </c>
      <c r="W264" t="str">
        <f>IF(Table4[[#This Row],[Insured Cost]]="",1,IF(Table4[[#This Row],[Reported cost]]="",2,""))</f>
        <v/>
      </c>
      <c r="X264">
        <v>3000</v>
      </c>
      <c r="AD264">
        <v>3</v>
      </c>
      <c r="AE264" s="2">
        <v>78900000</v>
      </c>
      <c r="AF264" s="2">
        <v>78900000</v>
      </c>
      <c r="AG264" s="78"/>
      <c r="AS264" s="74"/>
      <c r="AT264" s="74"/>
      <c r="BY264" t="s">
        <v>408</v>
      </c>
      <c r="BZ264" t="str">
        <f>IFERROR(LEFT(Table4[[#This Row],[reference/s]],SEARCH(";",Table4[[#This Row],[reference/s]])-1),"")</f>
        <v>wiki</v>
      </c>
      <c r="CA264" t="str">
        <f>IFERROR(MID(Table4[[#This Row],[reference/s]],SEARCH(";",Table4[[#This Row],[reference/s]])+2,SEARCH(";",Table4[[#This Row],[reference/s]],SEARCH(";",Table4[[#This Row],[reference/s]])+1)-SEARCH(";",Table4[[#This Row],[reference/s]])-2),"")</f>
        <v>ICA</v>
      </c>
      <c r="CB264">
        <f>IFERROR(SEARCH(";",Table4[[#This Row],[reference/s]]),"")</f>
        <v>5</v>
      </c>
      <c r="CC264" s="1">
        <f>IFERROR(SEARCH(";",Table4[[#This Row],[reference/s]],Table4[[#This Row],[Column2]]+1),"")</f>
        <v>10</v>
      </c>
      <c r="CD264" s="1">
        <f>IFERROR(SEARCH(";",Table4[[#This Row],[reference/s]],Table4[[#This Row],[Column3]]+1),"")</f>
        <v>20</v>
      </c>
      <c r="CE264" s="1">
        <f>IFERROR(SEARCH(";",Table4[[#This Row],[reference/s]],Table4[[#This Row],[Column4]]+1),"")</f>
        <v>28</v>
      </c>
      <c r="CF264" s="1" t="str">
        <f>IFERROR(SEARCH(";",Table4[[#This Row],[reference/s]],Table4[[#This Row],[Column5]]+1),"")</f>
        <v/>
      </c>
      <c r="CG264" s="1" t="str">
        <f>IFERROR(SEARCH(";",Table4[[#This Row],[reference/s]],Table4[[#This Row],[Column6]]+1),"")</f>
        <v/>
      </c>
      <c r="CH264" s="1" t="str">
        <f>IFERROR(SEARCH(";",Table4[[#This Row],[reference/s]],Table4[[#This Row],[Column7]]+1),"")</f>
        <v/>
      </c>
      <c r="CI264" s="1" t="str">
        <f>IFERROR(SEARCH(";",Table4[[#This Row],[reference/s]],Table4[[#This Row],[Column8]]+1),"")</f>
        <v/>
      </c>
      <c r="CJ264" s="1" t="str">
        <f>IFERROR(SEARCH(";",Table4[[#This Row],[reference/s]],Table4[[#This Row],[Column9]]+1),"")</f>
        <v/>
      </c>
      <c r="CK264" s="1" t="str">
        <f>IFERROR(SEARCH(";",Table4[[#This Row],[reference/s]],Table4[[#This Row],[Column10]]+1),"")</f>
        <v/>
      </c>
      <c r="CL264" s="1" t="str">
        <f>IFERROR(SEARCH(";",Table4[[#This Row],[reference/s]],Table4[[#This Row],[Column11]]+1),"")</f>
        <v/>
      </c>
      <c r="CM264" s="1" t="str">
        <f>IFERROR(MID(Table4[[#This Row],[reference/s]],Table4[[#This Row],[Column3]]+2,Table4[[#This Row],[Column4]]-Table4[[#This Row],[Column3]]-2),"")</f>
        <v>EM-Track</v>
      </c>
      <c r="CN264" s="1" t="str">
        <f>IFERROR(MID(Table4[[#This Row],[reference/s]],Table4[[#This Row],[Column4]]+2,Table4[[#This Row],[Column5]]-Table4[[#This Row],[Column4]]-2),"")</f>
        <v>EM-DAT</v>
      </c>
      <c r="CO264" s="1" t="str">
        <f>IFERROR(MID(Table4[[#This Row],[reference/s]],Table4[[#This Row],[Column5]]+2,Table4[[#This Row],[Column6]]-Table4[[#This Row],[Column5]]-2),"")</f>
        <v/>
      </c>
    </row>
    <row r="265" spans="1:93">
      <c r="A265">
        <v>402</v>
      </c>
      <c r="B265" t="s">
        <v>1582</v>
      </c>
      <c r="C265" t="s">
        <v>642</v>
      </c>
      <c r="D265" t="s">
        <v>285</v>
      </c>
      <c r="E265" t="s">
        <v>286</v>
      </c>
      <c r="F265" s="4">
        <v>38637</v>
      </c>
      <c r="G265" s="4">
        <v>38637</v>
      </c>
      <c r="H265" t="s">
        <v>663</v>
      </c>
      <c r="I265" s="74">
        <v>2005</v>
      </c>
      <c r="K265" t="s">
        <v>549</v>
      </c>
      <c r="L265" t="s">
        <v>50</v>
      </c>
      <c r="M265" t="s">
        <v>50</v>
      </c>
      <c r="N265" t="s">
        <v>739</v>
      </c>
      <c r="O265" s="11" t="s">
        <v>1057</v>
      </c>
      <c r="P265">
        <v>0</v>
      </c>
      <c r="Q265">
        <v>0</v>
      </c>
      <c r="R265">
        <v>2</v>
      </c>
      <c r="S265">
        <v>1</v>
      </c>
      <c r="T265">
        <v>21</v>
      </c>
      <c r="U265">
        <f>Table4[[#This Row],[Report]]*$P$322+Table4[[#This Row],[Journals]]*$Q$322+Table4[[#This Row],[Databases]]*$R$322+Table4[[#This Row],[Websites]]*$S$322+Table4[[#This Row],[Newspaper]]*$T$322</f>
        <v>71</v>
      </c>
      <c r="V265">
        <f>SUM(Table4[[#This Row],[Report]:[Websites]])</f>
        <v>3</v>
      </c>
      <c r="W265" t="str">
        <f>IF(Table4[[#This Row],[Insured Cost]]="",1,IF(Table4[[#This Row],[Reported cost]]="",2,""))</f>
        <v/>
      </c>
      <c r="Y265">
        <v>25000</v>
      </c>
      <c r="AA265">
        <v>3</v>
      </c>
      <c r="AD265" t="s">
        <v>1192</v>
      </c>
      <c r="AE265" s="2">
        <v>61000000</v>
      </c>
      <c r="AF265" s="2">
        <v>60500000</v>
      </c>
      <c r="AG265" s="78">
        <v>720</v>
      </c>
      <c r="AS265" s="74"/>
      <c r="AT265" s="74"/>
      <c r="BD265">
        <v>1280</v>
      </c>
      <c r="BE265">
        <v>500</v>
      </c>
      <c r="BL265">
        <v>2000</v>
      </c>
      <c r="BM265">
        <v>2000</v>
      </c>
      <c r="BY265" t="s">
        <v>287</v>
      </c>
      <c r="BZ265" t="str">
        <f>IFERROR(LEFT(Table4[[#This Row],[reference/s]],SEARCH(";",Table4[[#This Row],[reference/s]])-1),"")</f>
        <v>wiki</v>
      </c>
      <c r="CA265" t="str">
        <f>IFERROR(MID(Table4[[#This Row],[reference/s]],SEARCH(";",Table4[[#This Row],[reference/s]])+2,SEARCH(";",Table4[[#This Row],[reference/s]],SEARCH(";",Table4[[#This Row],[reference/s]])+1)-SEARCH(";",Table4[[#This Row],[reference/s]])-2),"")</f>
        <v>EM-Track</v>
      </c>
      <c r="CB265">
        <f>IFERROR(SEARCH(";",Table4[[#This Row],[reference/s]]),"")</f>
        <v>5</v>
      </c>
      <c r="CC265" s="1">
        <f>IFERROR(SEARCH(";",Table4[[#This Row],[reference/s]],Table4[[#This Row],[Column2]]+1),"")</f>
        <v>15</v>
      </c>
      <c r="CD265" s="1">
        <f>IFERROR(SEARCH(";",Table4[[#This Row],[reference/s]],Table4[[#This Row],[Column3]]+1),"")</f>
        <v>20</v>
      </c>
      <c r="CE265" s="1" t="str">
        <f>IFERROR(SEARCH(";",Table4[[#This Row],[reference/s]],Table4[[#This Row],[Column4]]+1),"")</f>
        <v/>
      </c>
      <c r="CF265" s="1" t="str">
        <f>IFERROR(SEARCH(";",Table4[[#This Row],[reference/s]],Table4[[#This Row],[Column5]]+1),"")</f>
        <v/>
      </c>
      <c r="CG265" s="1" t="str">
        <f>IFERROR(SEARCH(";",Table4[[#This Row],[reference/s]],Table4[[#This Row],[Column6]]+1),"")</f>
        <v/>
      </c>
      <c r="CH265" s="1" t="str">
        <f>IFERROR(SEARCH(";",Table4[[#This Row],[reference/s]],Table4[[#This Row],[Column7]]+1),"")</f>
        <v/>
      </c>
      <c r="CI265" s="1" t="str">
        <f>IFERROR(SEARCH(";",Table4[[#This Row],[reference/s]],Table4[[#This Row],[Column8]]+1),"")</f>
        <v/>
      </c>
      <c r="CJ265" s="1" t="str">
        <f>IFERROR(SEARCH(";",Table4[[#This Row],[reference/s]],Table4[[#This Row],[Column9]]+1),"")</f>
        <v/>
      </c>
      <c r="CK265" s="1" t="str">
        <f>IFERROR(SEARCH(";",Table4[[#This Row],[reference/s]],Table4[[#This Row],[Column10]]+1),"")</f>
        <v/>
      </c>
      <c r="CL265" s="1" t="str">
        <f>IFERROR(SEARCH(";",Table4[[#This Row],[reference/s]],Table4[[#This Row],[Column11]]+1),"")</f>
        <v/>
      </c>
      <c r="CM265" s="1" t="str">
        <f>IFERROR(MID(Table4[[#This Row],[reference/s]],Table4[[#This Row],[Column3]]+2,Table4[[#This Row],[Column4]]-Table4[[#This Row],[Column3]]-2),"")</f>
        <v>ICA</v>
      </c>
      <c r="CN265" s="1" t="str">
        <f>IFERROR(MID(Table4[[#This Row],[reference/s]],Table4[[#This Row],[Column4]]+2,Table4[[#This Row],[Column5]]-Table4[[#This Row],[Column4]]-2),"")</f>
        <v/>
      </c>
      <c r="CO265" s="1" t="str">
        <f>IFERROR(MID(Table4[[#This Row],[reference/s]],Table4[[#This Row],[Column5]]+2,Table4[[#This Row],[Column6]]-Table4[[#This Row],[Column5]]-2),"")</f>
        <v/>
      </c>
    </row>
    <row r="266" spans="1:93">
      <c r="A266">
        <v>378</v>
      </c>
      <c r="B266" t="s">
        <v>1585</v>
      </c>
      <c r="C266" t="s">
        <v>585</v>
      </c>
      <c r="D266" t="s">
        <v>673</v>
      </c>
      <c r="E266" t="s">
        <v>266</v>
      </c>
      <c r="F266" s="4">
        <v>38362</v>
      </c>
      <c r="G266" s="4">
        <v>38364</v>
      </c>
      <c r="H266" t="s">
        <v>657</v>
      </c>
      <c r="I266" s="74">
        <v>2005</v>
      </c>
      <c r="K266" t="s">
        <v>545</v>
      </c>
      <c r="L266" t="s">
        <v>51</v>
      </c>
      <c r="M266" t="s">
        <v>51</v>
      </c>
      <c r="N266" t="s">
        <v>739</v>
      </c>
      <c r="O266" s="11" t="s">
        <v>1241</v>
      </c>
      <c r="P266">
        <v>0</v>
      </c>
      <c r="Q266">
        <v>0</v>
      </c>
      <c r="R266">
        <v>3</v>
      </c>
      <c r="S266">
        <v>2</v>
      </c>
      <c r="T266">
        <v>0</v>
      </c>
      <c r="U266">
        <f>Table4[[#This Row],[Report]]*$P$322+Table4[[#This Row],[Journals]]*$Q$322+Table4[[#This Row],[Databases]]*$R$322+Table4[[#This Row],[Websites]]*$S$322+Table4[[#This Row],[Newspaper]]*$T$322</f>
        <v>80</v>
      </c>
      <c r="V266">
        <f>SUM(Table4[[#This Row],[Report]:[Websites]])</f>
        <v>5</v>
      </c>
      <c r="W266">
        <f>IF(Table4[[#This Row],[Insured Cost]]="",1,IF(Table4[[#This Row],[Reported cost]]="",2,""))</f>
        <v>2</v>
      </c>
      <c r="AA266">
        <v>113</v>
      </c>
      <c r="AD266">
        <v>9</v>
      </c>
      <c r="AE266" s="2">
        <v>27700000</v>
      </c>
      <c r="AF266" s="2"/>
      <c r="AG266" s="78">
        <v>144</v>
      </c>
      <c r="AS266" s="74"/>
      <c r="AT266" s="74"/>
      <c r="AY266" t="s">
        <v>1242</v>
      </c>
      <c r="AZ266">
        <v>46500</v>
      </c>
      <c r="BA266" t="s">
        <v>1052</v>
      </c>
      <c r="BD266">
        <v>26</v>
      </c>
      <c r="BE266">
        <v>79</v>
      </c>
      <c r="BF266">
        <v>324</v>
      </c>
      <c r="BG266">
        <v>3</v>
      </c>
      <c r="BK266">
        <v>1</v>
      </c>
      <c r="BL266">
        <v>4</v>
      </c>
      <c r="BM266">
        <v>139</v>
      </c>
      <c r="BQ266" t="s">
        <v>1243</v>
      </c>
      <c r="BY266" t="s">
        <v>267</v>
      </c>
      <c r="BZ266" t="str">
        <f>IFERROR(LEFT(Table4[[#This Row],[reference/s]],SEARCH(";",Table4[[#This Row],[reference/s]])-1),"")</f>
        <v>wiki</v>
      </c>
      <c r="CA266" t="str">
        <f>IFERROR(MID(Table4[[#This Row],[reference/s]],SEARCH(";",Table4[[#This Row],[reference/s]])+2,SEARCH(";",Table4[[#This Row],[reference/s]],SEARCH(";",Table4[[#This Row],[reference/s]])+1)-SEARCH(";",Table4[[#This Row],[reference/s]])-2),"")</f>
        <v>ICA</v>
      </c>
      <c r="CB266">
        <f>IFERROR(SEARCH(";",Table4[[#This Row],[reference/s]]),"")</f>
        <v>5</v>
      </c>
      <c r="CC266" s="1">
        <f>IFERROR(SEARCH(";",Table4[[#This Row],[reference/s]],Table4[[#This Row],[Column2]]+1),"")</f>
        <v>10</v>
      </c>
      <c r="CD266" s="1">
        <f>IFERROR(SEARCH(";",Table4[[#This Row],[reference/s]],Table4[[#This Row],[Column3]]+1),"")</f>
        <v>18</v>
      </c>
      <c r="CE266" s="1">
        <f>IFERROR(SEARCH(";",Table4[[#This Row],[reference/s]],Table4[[#This Row],[Column4]]+1),"")</f>
        <v>28</v>
      </c>
      <c r="CF266" s="1" t="str">
        <f>IFERROR(SEARCH(";",Table4[[#This Row],[reference/s]],Table4[[#This Row],[Column5]]+1),"")</f>
        <v/>
      </c>
      <c r="CG266" s="1" t="str">
        <f>IFERROR(SEARCH(";",Table4[[#This Row],[reference/s]],Table4[[#This Row],[Column6]]+1),"")</f>
        <v/>
      </c>
      <c r="CH266" s="1" t="str">
        <f>IFERROR(SEARCH(";",Table4[[#This Row],[reference/s]],Table4[[#This Row],[Column7]]+1),"")</f>
        <v/>
      </c>
      <c r="CI266" s="1" t="str">
        <f>IFERROR(SEARCH(";",Table4[[#This Row],[reference/s]],Table4[[#This Row],[Column8]]+1),"")</f>
        <v/>
      </c>
      <c r="CJ266" s="1" t="str">
        <f>IFERROR(SEARCH(";",Table4[[#This Row],[reference/s]],Table4[[#This Row],[Column9]]+1),"")</f>
        <v/>
      </c>
      <c r="CK266" s="1" t="str">
        <f>IFERROR(SEARCH(";",Table4[[#This Row],[reference/s]],Table4[[#This Row],[Column10]]+1),"")</f>
        <v/>
      </c>
      <c r="CL266" s="1" t="str">
        <f>IFERROR(SEARCH(";",Table4[[#This Row],[reference/s]],Table4[[#This Row],[Column11]]+1),"")</f>
        <v/>
      </c>
      <c r="CM266" s="1" t="str">
        <f>IFERROR(MID(Table4[[#This Row],[reference/s]],Table4[[#This Row],[Column3]]+2,Table4[[#This Row],[Column4]]-Table4[[#This Row],[Column3]]-2),"")</f>
        <v>EM-DAT</v>
      </c>
      <c r="CN266" s="1" t="str">
        <f>IFERROR(MID(Table4[[#This Row],[reference/s]],Table4[[#This Row],[Column4]]+2,Table4[[#This Row],[Column5]]-Table4[[#This Row],[Column4]]-2),"")</f>
        <v>EM-Track</v>
      </c>
      <c r="CO266" s="1" t="str">
        <f>IFERROR(MID(Table4[[#This Row],[reference/s]],Table4[[#This Row],[Column5]]+2,Table4[[#This Row],[Column6]]-Table4[[#This Row],[Column5]]-2),"")</f>
        <v/>
      </c>
    </row>
    <row r="267" spans="1:93">
      <c r="A267">
        <v>14</v>
      </c>
      <c r="B267" t="s">
        <v>1582</v>
      </c>
      <c r="C267" t="s">
        <v>642</v>
      </c>
      <c r="D267" t="s">
        <v>35</v>
      </c>
      <c r="E267" t="s">
        <v>36</v>
      </c>
      <c r="F267" s="4">
        <v>39021</v>
      </c>
      <c r="G267" s="4">
        <v>39021</v>
      </c>
      <c r="H267" t="s">
        <v>663</v>
      </c>
      <c r="I267" s="74">
        <v>2006</v>
      </c>
      <c r="K267" t="s">
        <v>551</v>
      </c>
      <c r="L267" t="s">
        <v>37</v>
      </c>
      <c r="M267" t="s">
        <v>37</v>
      </c>
      <c r="N267" t="s">
        <v>739</v>
      </c>
      <c r="O267" s="11" t="s">
        <v>1092</v>
      </c>
      <c r="P267">
        <v>0</v>
      </c>
      <c r="Q267">
        <v>0</v>
      </c>
      <c r="R267">
        <v>2</v>
      </c>
      <c r="S267">
        <v>1</v>
      </c>
      <c r="T267">
        <v>0</v>
      </c>
      <c r="U267">
        <f>Table4[[#This Row],[Report]]*$P$322+Table4[[#This Row],[Journals]]*$Q$322+Table4[[#This Row],[Databases]]*$R$322+Table4[[#This Row],[Websites]]*$S$322+Table4[[#This Row],[Newspaper]]*$T$322</f>
        <v>50</v>
      </c>
      <c r="V267">
        <f>SUM(Table4[[#This Row],[Report]:[Websites]])</f>
        <v>3</v>
      </c>
      <c r="W267" t="str">
        <f>IF(Table4[[#This Row],[Insured Cost]]="",1,IF(Table4[[#This Row],[Reported cost]]="",2,""))</f>
        <v/>
      </c>
      <c r="Y267">
        <v>257</v>
      </c>
      <c r="AE267" s="2">
        <v>51000000</v>
      </c>
      <c r="AF267" s="2">
        <v>52000000</v>
      </c>
      <c r="AG267" s="78"/>
      <c r="AS267" s="74"/>
      <c r="AT267" s="74"/>
      <c r="BL267">
        <v>10000</v>
      </c>
      <c r="BY267" t="s">
        <v>38</v>
      </c>
      <c r="BZ267" t="str">
        <f>IFERROR(LEFT(Table4[[#This Row],[reference/s]],SEARCH(";",Table4[[#This Row],[reference/s]])-1),"")</f>
        <v>EM-Track</v>
      </c>
      <c r="CA267" t="str">
        <f>IFERROR(MID(Table4[[#This Row],[reference/s]],SEARCH(";",Table4[[#This Row],[reference/s]])+2,SEARCH(";",Table4[[#This Row],[reference/s]],SEARCH(";",Table4[[#This Row],[reference/s]])+1)-SEARCH(";",Table4[[#This Row],[reference/s]])-2),"")</f>
        <v>ICA</v>
      </c>
      <c r="CB267">
        <f>IFERROR(SEARCH(";",Table4[[#This Row],[reference/s]]),"")</f>
        <v>9</v>
      </c>
      <c r="CC267" s="1">
        <f>IFERROR(SEARCH(";",Table4[[#This Row],[reference/s]],Table4[[#This Row],[Column2]]+1),"")</f>
        <v>14</v>
      </c>
      <c r="CD267" s="1" t="str">
        <f>IFERROR(SEARCH(";",Table4[[#This Row],[reference/s]],Table4[[#This Row],[Column3]]+1),"")</f>
        <v/>
      </c>
      <c r="CE267" s="1" t="str">
        <f>IFERROR(SEARCH(";",Table4[[#This Row],[reference/s]],Table4[[#This Row],[Column4]]+1),"")</f>
        <v/>
      </c>
      <c r="CF267" s="1" t="str">
        <f>IFERROR(SEARCH(";",Table4[[#This Row],[reference/s]],Table4[[#This Row],[Column5]]+1),"")</f>
        <v/>
      </c>
      <c r="CG267" s="1" t="str">
        <f>IFERROR(SEARCH(";",Table4[[#This Row],[reference/s]],Table4[[#This Row],[Column6]]+1),"")</f>
        <v/>
      </c>
      <c r="CH267" s="1" t="str">
        <f>IFERROR(SEARCH(";",Table4[[#This Row],[reference/s]],Table4[[#This Row],[Column7]]+1),"")</f>
        <v/>
      </c>
      <c r="CI267" s="1" t="str">
        <f>IFERROR(SEARCH(";",Table4[[#This Row],[reference/s]],Table4[[#This Row],[Column8]]+1),"")</f>
        <v/>
      </c>
      <c r="CJ267" s="1" t="str">
        <f>IFERROR(SEARCH(";",Table4[[#This Row],[reference/s]],Table4[[#This Row],[Column9]]+1),"")</f>
        <v/>
      </c>
      <c r="CK267" s="1" t="str">
        <f>IFERROR(SEARCH(";",Table4[[#This Row],[reference/s]],Table4[[#This Row],[Column10]]+1),"")</f>
        <v/>
      </c>
      <c r="CL267" s="1" t="str">
        <f>IFERROR(SEARCH(";",Table4[[#This Row],[reference/s]],Table4[[#This Row],[Column11]]+1),"")</f>
        <v/>
      </c>
      <c r="CM267" s="1" t="str">
        <f>IFERROR(MID(Table4[[#This Row],[reference/s]],Table4[[#This Row],[Column3]]+2,Table4[[#This Row],[Column4]]-Table4[[#This Row],[Column3]]-2),"")</f>
        <v/>
      </c>
      <c r="CN267" s="1" t="str">
        <f>IFERROR(MID(Table4[[#This Row],[reference/s]],Table4[[#This Row],[Column4]]+2,Table4[[#This Row],[Column5]]-Table4[[#This Row],[Column4]]-2),"")</f>
        <v/>
      </c>
      <c r="CO267" s="1" t="str">
        <f>IFERROR(MID(Table4[[#This Row],[reference/s]],Table4[[#This Row],[Column5]]+2,Table4[[#This Row],[Column6]]-Table4[[#This Row],[Column5]]-2),"")</f>
        <v/>
      </c>
    </row>
    <row r="268" spans="1:93">
      <c r="B268" t="s">
        <v>1593</v>
      </c>
      <c r="C268" t="s">
        <v>475</v>
      </c>
      <c r="D268" t="s">
        <v>67</v>
      </c>
      <c r="E268" t="s">
        <v>1560</v>
      </c>
      <c r="F268" s="4">
        <v>38730</v>
      </c>
      <c r="G268" s="4">
        <v>38807</v>
      </c>
      <c r="H268" t="s">
        <v>658</v>
      </c>
      <c r="I268" s="74">
        <v>2006</v>
      </c>
      <c r="J268" t="s">
        <v>1558</v>
      </c>
      <c r="K268" t="s">
        <v>1455</v>
      </c>
      <c r="L268" t="s">
        <v>33</v>
      </c>
      <c r="M268" t="s">
        <v>33</v>
      </c>
      <c r="N268" t="s">
        <v>739</v>
      </c>
      <c r="O268" s="35" t="s">
        <v>1559</v>
      </c>
      <c r="P268">
        <v>1</v>
      </c>
      <c r="Q268">
        <v>0</v>
      </c>
      <c r="R268">
        <v>0</v>
      </c>
      <c r="S268">
        <v>1</v>
      </c>
      <c r="T268">
        <v>1</v>
      </c>
      <c r="U268">
        <f>Table4[[#This Row],[Report]]*$P$322+Table4[[#This Row],[Journals]]*$Q$322+Table4[[#This Row],[Databases]]*$R$322+Table4[[#This Row],[Websites]]*$S$322+Table4[[#This Row],[Newspaper]]*$T$322</f>
        <v>51</v>
      </c>
      <c r="V268">
        <f>SUM(Table4[[#This Row],[Report]:[Websites]])</f>
        <v>2</v>
      </c>
      <c r="W268">
        <f>IF(Table4[[#This Row],[Insured Cost]]="",1,IF(Table4[[#This Row],[Reported cost]]="",2,""))</f>
        <v>1</v>
      </c>
      <c r="AF268" s="2">
        <v>304000000</v>
      </c>
      <c r="AG268" s="78"/>
      <c r="AK268" t="s">
        <v>1456</v>
      </c>
      <c r="AS268" s="74"/>
      <c r="AT268" s="74"/>
      <c r="BZ268" t="str">
        <f>IFERROR(LEFT(Table4[[#This Row],[reference/s]],SEARCH(";",Table4[[#This Row],[reference/s]])-1),"")</f>
        <v>McBride 2012 -BoM report</v>
      </c>
      <c r="CA268" t="str">
        <f>IFERROR(MID(Table4[[#This Row],[reference/s]],SEARCH(";",Table4[[#This Row],[reference/s]])+2,SEARCH(";",Table4[[#This Row],[reference/s]],SEARCH(";",Table4[[#This Row],[reference/s]])+1)-SEARCH(";",Table4[[#This Row],[reference/s]])-2),"")</f>
        <v>Topp 2008 - mining productivity</v>
      </c>
      <c r="CB268">
        <f>IFERROR(SEARCH(";",Table4[[#This Row],[reference/s]]),"")</f>
        <v>25</v>
      </c>
      <c r="CC268" s="1">
        <f>IFERROR(SEARCH(";",Table4[[#This Row],[reference/s]],Table4[[#This Row],[Column2]]+1),"")</f>
        <v>58</v>
      </c>
      <c r="CD268" s="1">
        <f>IFERROR(SEARCH(";",Table4[[#This Row],[reference/s]],Table4[[#This Row],[Column3]]+1),"")</f>
        <v>114</v>
      </c>
      <c r="CE268" s="1">
        <f>IFERROR(SEARCH(";",Table4[[#This Row],[reference/s]],Table4[[#This Row],[Column4]]+1),"")</f>
        <v>199</v>
      </c>
      <c r="CF268" s="1">
        <f>IFERROR(SEARCH(";",Table4[[#This Row],[reference/s]],Table4[[#This Row],[Column5]]+1),"")</f>
        <v>243</v>
      </c>
      <c r="CG268" s="1" t="str">
        <f>IFERROR(SEARCH(";",Table4[[#This Row],[reference/s]],Table4[[#This Row],[Column6]]+1),"")</f>
        <v/>
      </c>
      <c r="CH268" s="1" t="str">
        <f>IFERROR(SEARCH(";",Table4[[#This Row],[reference/s]],Table4[[#This Row],[Column7]]+1),"")</f>
        <v/>
      </c>
      <c r="CI268" s="1" t="str">
        <f>IFERROR(SEARCH(";",Table4[[#This Row],[reference/s]],Table4[[#This Row],[Column8]]+1),"")</f>
        <v/>
      </c>
      <c r="CJ268" s="1" t="str">
        <f>IFERROR(SEARCH(";",Table4[[#This Row],[reference/s]],Table4[[#This Row],[Column9]]+1),"")</f>
        <v/>
      </c>
      <c r="CK268" s="1" t="str">
        <f>IFERROR(SEARCH(";",Table4[[#This Row],[reference/s]],Table4[[#This Row],[Column10]]+1),"")</f>
        <v/>
      </c>
      <c r="CL268" s="1" t="str">
        <f>IFERROR(SEARCH(";",Table4[[#This Row],[reference/s]],Table4[[#This Row],[Column11]]+1),"")</f>
        <v/>
      </c>
      <c r="CM268" s="1" t="str">
        <f>IFERROR(MID(Table4[[#This Row],[reference/s]],Table4[[#This Row],[Column3]]+2,Table4[[#This Row],[Column4]]-Table4[[#This Row],[Column3]]-2),"")</f>
        <v>http://en.wikipedia.org/wiki/Cyclone_Glenda (get refs)</v>
      </c>
      <c r="CN268" s="1" t="str">
        <f>IFERROR(MID(Table4[[#This Row],[reference/s]],Table4[[#This Row],[Column4]]+2,Table4[[#This Row],[Column5]]-Table4[[#This Row],[Column4]]-2),"")</f>
        <v>http://www.bloomberg.com/apps/news?pid=newsarchive&amp;sid=abwzkrF1MJ0E&amp;refer=australia</v>
      </c>
      <c r="CO268" s="1" t="str">
        <f>IFERROR(MID(Table4[[#This Row],[reference/s]],Table4[[#This Row],[Column5]]+2,Table4[[#This Row],[Column6]]-Table4[[#This Row],[Column5]]-2),"")</f>
        <v>http://en.wikipedia.org/wiki/Cyclone_Clare</v>
      </c>
    </row>
    <row r="269" spans="1:93" s="6" customFormat="1">
      <c r="A269" s="6">
        <v>442</v>
      </c>
      <c r="B269" s="6" t="s">
        <v>1582</v>
      </c>
      <c r="C269" s="6" t="s">
        <v>585</v>
      </c>
      <c r="D269" s="6" t="s">
        <v>679</v>
      </c>
      <c r="F269" s="29">
        <v>38717</v>
      </c>
      <c r="G269" s="29">
        <v>38748</v>
      </c>
      <c r="H269" s="6" t="s">
        <v>657</v>
      </c>
      <c r="I269" s="75">
        <v>2006</v>
      </c>
      <c r="K269" s="6" t="s">
        <v>30</v>
      </c>
      <c r="L269" s="6" t="s">
        <v>30</v>
      </c>
      <c r="M269" s="6" t="s">
        <v>30</v>
      </c>
      <c r="N269" s="6" t="s">
        <v>739</v>
      </c>
      <c r="O269" s="58" t="s">
        <v>1244</v>
      </c>
      <c r="P269" s="6">
        <v>2</v>
      </c>
      <c r="Q269" s="6">
        <v>0</v>
      </c>
      <c r="R269" s="6">
        <v>3</v>
      </c>
      <c r="S269" s="6">
        <v>2</v>
      </c>
      <c r="T269" s="6">
        <v>0</v>
      </c>
      <c r="U269" s="6">
        <f>Table4[[#This Row],[Report]]*$P$322+Table4[[#This Row],[Journals]]*$Q$322+Table4[[#This Row],[Databases]]*$R$322+Table4[[#This Row],[Websites]]*$S$322+Table4[[#This Row],[Newspaper]]*$T$322</f>
        <v>160</v>
      </c>
      <c r="V269" s="6">
        <f>SUM(Table4[[#This Row],[Report]:[Websites]])</f>
        <v>7</v>
      </c>
      <c r="W269" s="6" t="str">
        <f>IF(Table4[[#This Row],[Insured Cost]]="",1,IF(Table4[[#This Row],[Reported cost]]="",2,""))</f>
        <v/>
      </c>
      <c r="AA269" s="6">
        <v>6</v>
      </c>
      <c r="AD269" s="6">
        <v>4</v>
      </c>
      <c r="AE269" s="30">
        <v>22400000</v>
      </c>
      <c r="AF269" s="30">
        <v>122400000</v>
      </c>
      <c r="AG269" s="79"/>
      <c r="AS269" s="75"/>
      <c r="AT269" s="75"/>
      <c r="AZ269" s="6">
        <v>64265</v>
      </c>
      <c r="BA269" s="6" t="s">
        <v>1091</v>
      </c>
      <c r="BE269" s="6">
        <v>57</v>
      </c>
      <c r="BG269" s="6">
        <v>359</v>
      </c>
      <c r="BY269" s="6" t="s">
        <v>307</v>
      </c>
      <c r="BZ269" s="6" t="str">
        <f>IFERROR(LEFT(Table4[[#This Row],[reference/s]],SEARCH(";",Table4[[#This Row],[reference/s]])-1),"")</f>
        <v>wiki</v>
      </c>
      <c r="CA269" s="6" t="str">
        <f>IFERROR(MID(Table4[[#This Row],[reference/s]],SEARCH(";",Table4[[#This Row],[reference/s]])+2,SEARCH(";",Table4[[#This Row],[reference/s]],SEARCH(";",Table4[[#This Row],[reference/s]])+1)-SEARCH(";",Table4[[#This Row],[reference/s]])-2),"")</f>
        <v>EM-Track</v>
      </c>
      <c r="CB269" s="6">
        <f>IFERROR(SEARCH(";",Table4[[#This Row],[reference/s]]),"")</f>
        <v>5</v>
      </c>
      <c r="CC269" s="33">
        <f>IFERROR(SEARCH(";",Table4[[#This Row],[reference/s]],Table4[[#This Row],[Column2]]+1),"")</f>
        <v>15</v>
      </c>
      <c r="CD269" s="33">
        <f>IFERROR(SEARCH(";",Table4[[#This Row],[reference/s]],Table4[[#This Row],[Column3]]+1),"")</f>
        <v>23</v>
      </c>
      <c r="CE269" s="33">
        <f>IFERROR(SEARCH(";",Table4[[#This Row],[reference/s]],Table4[[#This Row],[Column4]]+1),"")</f>
        <v>50</v>
      </c>
      <c r="CF269" s="33">
        <f>IFERROR(SEARCH(";",Table4[[#This Row],[reference/s]],Table4[[#This Row],[Column5]]+1),"")</f>
        <v>62</v>
      </c>
      <c r="CG269" s="33">
        <f>IFERROR(SEARCH(";",Table4[[#This Row],[reference/s]],Table4[[#This Row],[Column6]]+1),"")</f>
        <v>67</v>
      </c>
      <c r="CH269" s="33" t="str">
        <f>IFERROR(SEARCH(";",Table4[[#This Row],[reference/s]],Table4[[#This Row],[Column7]]+1),"")</f>
        <v/>
      </c>
      <c r="CI269" s="33" t="str">
        <f>IFERROR(SEARCH(";",Table4[[#This Row],[reference/s]],Table4[[#This Row],[Column8]]+1),"")</f>
        <v/>
      </c>
      <c r="CJ269" s="33" t="str">
        <f>IFERROR(SEARCH(";",Table4[[#This Row],[reference/s]],Table4[[#This Row],[Column9]]+1),"")</f>
        <v/>
      </c>
      <c r="CK269" s="33" t="str">
        <f>IFERROR(SEARCH(";",Table4[[#This Row],[reference/s]],Table4[[#This Row],[Column10]]+1),"")</f>
        <v/>
      </c>
      <c r="CL269" s="33" t="str">
        <f>IFERROR(SEARCH(";",Table4[[#This Row],[reference/s]],Table4[[#This Row],[Column11]]+1),"")</f>
        <v/>
      </c>
      <c r="CM269" s="33" t="str">
        <f>IFERROR(MID(Table4[[#This Row],[reference/s]],Table4[[#This Row],[Column3]]+2,Table4[[#This Row],[Column4]]-Table4[[#This Row],[Column3]]-2),"")</f>
        <v>EM-DAT</v>
      </c>
      <c r="CN269" s="33" t="str">
        <f>IFERROR(MID(Table4[[#This Row],[reference/s]],Table4[[#This Row],[Column4]]+2,Table4[[#This Row],[Column5]]-Table4[[#This Row],[Column4]]-2),"")</f>
        <v>bushfire education report</v>
      </c>
      <c r="CO269" s="33" t="str">
        <f>IFERROR(MID(Table4[[#This Row],[reference/s]],Table4[[#This Row],[Column5]]+2,Table4[[#This Row],[Column6]]-Table4[[#This Row],[Column5]]-2),"")</f>
        <v>AIC report</v>
      </c>
    </row>
    <row r="270" spans="1:93">
      <c r="A270">
        <v>448</v>
      </c>
      <c r="B270" t="s">
        <v>1582</v>
      </c>
      <c r="C270" t="s">
        <v>475</v>
      </c>
      <c r="D270" t="s">
        <v>310</v>
      </c>
      <c r="E270" t="s">
        <v>311</v>
      </c>
      <c r="F270" s="4">
        <v>38796</v>
      </c>
      <c r="G270" s="4">
        <v>38796</v>
      </c>
      <c r="H270" t="s">
        <v>658</v>
      </c>
      <c r="I270" s="74">
        <v>2006</v>
      </c>
      <c r="J270" t="s">
        <v>1375</v>
      </c>
      <c r="K270" t="s">
        <v>630</v>
      </c>
      <c r="L270" t="s">
        <v>50</v>
      </c>
      <c r="M270" t="s">
        <v>50</v>
      </c>
      <c r="N270" t="s">
        <v>739</v>
      </c>
      <c r="O270" s="11" t="s">
        <v>1543</v>
      </c>
      <c r="P270">
        <v>4</v>
      </c>
      <c r="Q270">
        <v>0</v>
      </c>
      <c r="R270">
        <v>3</v>
      </c>
      <c r="S270">
        <v>2</v>
      </c>
      <c r="T270">
        <v>0</v>
      </c>
      <c r="U270">
        <f>Table4[[#This Row],[Report]]*$P$322+Table4[[#This Row],[Journals]]*$Q$322+Table4[[#This Row],[Databases]]*$R$322+Table4[[#This Row],[Websites]]*$S$322+Table4[[#This Row],[Newspaper]]*$T$322</f>
        <v>240</v>
      </c>
      <c r="V270">
        <f>SUM(Table4[[#This Row],[Report]:[Websites]])</f>
        <v>9</v>
      </c>
      <c r="W270" t="str">
        <f>IF(Table4[[#This Row],[Insured Cost]]="",1,IF(Table4[[#This Row],[Reported cost]]="",2,""))</f>
        <v/>
      </c>
      <c r="Y270">
        <v>120000</v>
      </c>
      <c r="AA270">
        <v>30</v>
      </c>
      <c r="AE270" s="2">
        <v>540000000</v>
      </c>
      <c r="AF270" s="2">
        <v>1300000000</v>
      </c>
      <c r="AG270" s="78"/>
      <c r="AQ270" t="s">
        <v>1376</v>
      </c>
      <c r="AS270" s="74">
        <v>10000</v>
      </c>
      <c r="AT270" s="74"/>
      <c r="AY270" t="s">
        <v>1377</v>
      </c>
      <c r="BD270">
        <v>14000</v>
      </c>
      <c r="BE270">
        <v>500</v>
      </c>
      <c r="BY270" t="s">
        <v>312</v>
      </c>
      <c r="BZ270" t="str">
        <f>IFERROR(LEFT(Table4[[#This Row],[reference/s]],SEARCH(";",Table4[[#This Row],[reference/s]])-1),"")</f>
        <v>EM-Track</v>
      </c>
      <c r="CA270" t="str">
        <f>IFERROR(MID(Table4[[#This Row],[reference/s]],SEARCH(";",Table4[[#This Row],[reference/s]])+2,SEARCH(";",Table4[[#This Row],[reference/s]],SEARCH(";",Table4[[#This Row],[reference/s]])+1)-SEARCH(";",Table4[[#This Row],[reference/s]])-2),"")</f>
        <v>EM-DAT</v>
      </c>
      <c r="CB270">
        <f>IFERROR(SEARCH(";",Table4[[#This Row],[reference/s]]),"")</f>
        <v>9</v>
      </c>
      <c r="CC270" s="1">
        <f>IFERROR(SEARCH(";",Table4[[#This Row],[reference/s]],Table4[[#This Row],[Column2]]+1),"")</f>
        <v>17</v>
      </c>
      <c r="CD270" s="1">
        <f>IFERROR(SEARCH(";",Table4[[#This Row],[reference/s]],Table4[[#This Row],[Column3]]+1),"")</f>
        <v>23</v>
      </c>
      <c r="CE270" s="1">
        <f>IFERROR(SEARCH(";",Table4[[#This Row],[reference/s]],Table4[[#This Row],[Column4]]+1),"")</f>
        <v>28</v>
      </c>
      <c r="CF270" s="1">
        <f>IFERROR(SEARCH(";",Table4[[#This Row],[reference/s]],Table4[[#This Row],[Column5]]+1),"")</f>
        <v>46</v>
      </c>
      <c r="CG270" s="1">
        <f>IFERROR(SEARCH(";",Table4[[#This Row],[reference/s]],Table4[[#This Row],[Column6]]+1),"")</f>
        <v>63</v>
      </c>
      <c r="CH270" s="1">
        <f>IFERROR(SEARCH(";",Table4[[#This Row],[reference/s]],Table4[[#This Row],[Column7]]+1),"")</f>
        <v>77</v>
      </c>
      <c r="CI270" s="1">
        <f>IFERROR(SEARCH(";",Table4[[#This Row],[reference/s]],Table4[[#This Row],[Column8]]+1),"")</f>
        <v>91</v>
      </c>
      <c r="CJ270" s="1" t="str">
        <f>IFERROR(SEARCH(";",Table4[[#This Row],[reference/s]],Table4[[#This Row],[Column9]]+1),"")</f>
        <v/>
      </c>
      <c r="CK270" s="1" t="str">
        <f>IFERROR(SEARCH(";",Table4[[#This Row],[reference/s]],Table4[[#This Row],[Column10]]+1),"")</f>
        <v/>
      </c>
      <c r="CL270" s="1" t="str">
        <f>IFERROR(SEARCH(";",Table4[[#This Row],[reference/s]],Table4[[#This Row],[Column11]]+1),"")</f>
        <v/>
      </c>
      <c r="CM270" s="1" t="str">
        <f>IFERROR(MID(Table4[[#This Row],[reference/s]],Table4[[#This Row],[Column3]]+2,Table4[[#This Row],[Column4]]-Table4[[#This Row],[Column3]]-2),"")</f>
        <v>wiki</v>
      </c>
      <c r="CN270" s="1" t="str">
        <f>IFERROR(MID(Table4[[#This Row],[reference/s]],Table4[[#This Row],[Column4]]+2,Table4[[#This Row],[Column5]]-Table4[[#This Row],[Column4]]-2),"")</f>
        <v>ICA</v>
      </c>
      <c r="CO270" s="1" t="str">
        <f>IFERROR(MID(Table4[[#This Row],[reference/s]],Table4[[#This Row],[Column5]]+2,Table4[[#This Row],[Column6]]-Table4[[#This Row],[Column5]]-2),"")</f>
        <v>Munich Re report</v>
      </c>
    </row>
    <row r="271" spans="1:93">
      <c r="A271">
        <v>500</v>
      </c>
      <c r="B271" t="s">
        <v>1587</v>
      </c>
      <c r="C271" t="s">
        <v>642</v>
      </c>
      <c r="D271" t="s">
        <v>1097</v>
      </c>
      <c r="E271" t="s">
        <v>365</v>
      </c>
      <c r="F271" s="4">
        <v>39425</v>
      </c>
      <c r="G271" s="4">
        <v>39425</v>
      </c>
      <c r="H271" t="s">
        <v>660</v>
      </c>
      <c r="I271" s="74">
        <v>2007</v>
      </c>
      <c r="J271" t="s">
        <v>1093</v>
      </c>
      <c r="K271" t="s">
        <v>1093</v>
      </c>
      <c r="L271" t="s">
        <v>37</v>
      </c>
      <c r="M271" t="s">
        <v>37</v>
      </c>
      <c r="N271" t="s">
        <v>739</v>
      </c>
      <c r="O271" s="11" t="s">
        <v>1098</v>
      </c>
      <c r="P271">
        <v>0</v>
      </c>
      <c r="Q271">
        <v>0</v>
      </c>
      <c r="R271">
        <v>2</v>
      </c>
      <c r="S271">
        <v>0</v>
      </c>
      <c r="T271">
        <v>0</v>
      </c>
      <c r="U271">
        <f>Table4[[#This Row],[Report]]*$P$322+Table4[[#This Row],[Journals]]*$Q$322+Table4[[#This Row],[Databases]]*$R$322+Table4[[#This Row],[Websites]]*$S$322+Table4[[#This Row],[Newspaper]]*$T$322</f>
        <v>40</v>
      </c>
      <c r="V271">
        <f>SUM(Table4[[#This Row],[Report]:[Websites]])</f>
        <v>2</v>
      </c>
      <c r="W271">
        <f>IF(Table4[[#This Row],[Insured Cost]]="",1,IF(Table4[[#This Row],[Reported cost]]="",2,""))</f>
        <v>2</v>
      </c>
      <c r="Y271">
        <v>20000</v>
      </c>
      <c r="AA271">
        <v>30</v>
      </c>
      <c r="AE271" s="2">
        <v>415000000</v>
      </c>
      <c r="AF271" s="2"/>
      <c r="AG271" s="78"/>
      <c r="AS271" s="74"/>
      <c r="AT271" s="74"/>
      <c r="BY271" t="s">
        <v>366</v>
      </c>
      <c r="BZ271" t="str">
        <f>IFERROR(LEFT(Table4[[#This Row],[reference/s]],SEARCH(";",Table4[[#This Row],[reference/s]])-1),"")</f>
        <v>EM-Track</v>
      </c>
      <c r="CA271" t="str">
        <f>IFERROR(MID(Table4[[#This Row],[reference/s]],SEARCH(";",Table4[[#This Row],[reference/s]])+2,SEARCH(";",Table4[[#This Row],[reference/s]],SEARCH(";",Table4[[#This Row],[reference/s]])+1)-SEARCH(";",Table4[[#This Row],[reference/s]])-2),"")</f>
        <v/>
      </c>
      <c r="CB271">
        <f>IFERROR(SEARCH(";",Table4[[#This Row],[reference/s]]),"")</f>
        <v>9</v>
      </c>
      <c r="CC271" s="1" t="str">
        <f>IFERROR(SEARCH(";",Table4[[#This Row],[reference/s]],Table4[[#This Row],[Column2]]+1),"")</f>
        <v/>
      </c>
      <c r="CD271" s="1" t="str">
        <f>IFERROR(SEARCH(";",Table4[[#This Row],[reference/s]],Table4[[#This Row],[Column3]]+1),"")</f>
        <v/>
      </c>
      <c r="CE271" s="1" t="str">
        <f>IFERROR(SEARCH(";",Table4[[#This Row],[reference/s]],Table4[[#This Row],[Column4]]+1),"")</f>
        <v/>
      </c>
      <c r="CF271" s="1" t="str">
        <f>IFERROR(SEARCH(";",Table4[[#This Row],[reference/s]],Table4[[#This Row],[Column5]]+1),"")</f>
        <v/>
      </c>
      <c r="CG271" s="1" t="str">
        <f>IFERROR(SEARCH(";",Table4[[#This Row],[reference/s]],Table4[[#This Row],[Column6]]+1),"")</f>
        <v/>
      </c>
      <c r="CH271" s="1" t="str">
        <f>IFERROR(SEARCH(";",Table4[[#This Row],[reference/s]],Table4[[#This Row],[Column7]]+1),"")</f>
        <v/>
      </c>
      <c r="CI271" s="1" t="str">
        <f>IFERROR(SEARCH(";",Table4[[#This Row],[reference/s]],Table4[[#This Row],[Column8]]+1),"")</f>
        <v/>
      </c>
      <c r="CJ271" s="1" t="str">
        <f>IFERROR(SEARCH(";",Table4[[#This Row],[reference/s]],Table4[[#This Row],[Column9]]+1),"")</f>
        <v/>
      </c>
      <c r="CK271" s="1" t="str">
        <f>IFERROR(SEARCH(";",Table4[[#This Row],[reference/s]],Table4[[#This Row],[Column10]]+1),"")</f>
        <v/>
      </c>
      <c r="CL271" s="1" t="str">
        <f>IFERROR(SEARCH(";",Table4[[#This Row],[reference/s]],Table4[[#This Row],[Column11]]+1),"")</f>
        <v/>
      </c>
      <c r="CM271" s="1" t="str">
        <f>IFERROR(MID(Table4[[#This Row],[reference/s]],Table4[[#This Row],[Column3]]+2,Table4[[#This Row],[Column4]]-Table4[[#This Row],[Column3]]-2),"")</f>
        <v/>
      </c>
      <c r="CN271" s="1" t="str">
        <f>IFERROR(MID(Table4[[#This Row],[reference/s]],Table4[[#This Row],[Column4]]+2,Table4[[#This Row],[Column5]]-Table4[[#This Row],[Column4]]-2),"")</f>
        <v/>
      </c>
      <c r="CO271" s="1" t="str">
        <f>IFERROR(MID(Table4[[#This Row],[reference/s]],Table4[[#This Row],[Column5]]+2,Table4[[#This Row],[Column6]]-Table4[[#This Row],[Column5]]-2),"")</f>
        <v/>
      </c>
    </row>
    <row r="272" spans="1:93">
      <c r="A272">
        <v>23</v>
      </c>
      <c r="B272" t="s">
        <v>1582</v>
      </c>
      <c r="C272" t="s">
        <v>642</v>
      </c>
      <c r="D272" t="s">
        <v>49</v>
      </c>
      <c r="E272" t="s">
        <v>1096</v>
      </c>
      <c r="F272" s="4">
        <v>39362</v>
      </c>
      <c r="G272" s="4">
        <v>39367</v>
      </c>
      <c r="H272" t="s">
        <v>663</v>
      </c>
      <c r="I272" s="74">
        <v>2007</v>
      </c>
      <c r="K272" t="s">
        <v>554</v>
      </c>
      <c r="L272" t="s">
        <v>623</v>
      </c>
      <c r="M272" t="s">
        <v>50</v>
      </c>
      <c r="N272" t="s">
        <v>37</v>
      </c>
      <c r="O272" s="11" t="s">
        <v>1159</v>
      </c>
      <c r="P272">
        <v>1</v>
      </c>
      <c r="Q272">
        <v>0</v>
      </c>
      <c r="R272">
        <v>2</v>
      </c>
      <c r="S272">
        <v>1</v>
      </c>
      <c r="T272">
        <v>1</v>
      </c>
      <c r="U272">
        <f>Table4[[#This Row],[Report]]*$P$322+Table4[[#This Row],[Journals]]*$Q$322+Table4[[#This Row],[Databases]]*$R$322+Table4[[#This Row],[Websites]]*$S$322+Table4[[#This Row],[Newspaper]]*$T$322</f>
        <v>91</v>
      </c>
      <c r="V272">
        <f>SUM(Table4[[#This Row],[Report]:[Websites]])</f>
        <v>4</v>
      </c>
      <c r="W272" t="str">
        <f>IF(Table4[[#This Row],[Insured Cost]]="",1,IF(Table4[[#This Row],[Reported cost]]="",2,""))</f>
        <v/>
      </c>
      <c r="Y272">
        <v>300</v>
      </c>
      <c r="AA272">
        <v>17</v>
      </c>
      <c r="AE272" s="2">
        <v>97000000</v>
      </c>
      <c r="AF272" s="2">
        <v>60000000</v>
      </c>
      <c r="AG272" s="78">
        <v>300</v>
      </c>
      <c r="AS272" s="74"/>
      <c r="AT272" s="74"/>
      <c r="BY272" t="s">
        <v>48</v>
      </c>
      <c r="BZ272" t="str">
        <f>IFERROR(LEFT(Table4[[#This Row],[reference/s]],SEARCH(";",Table4[[#This Row],[reference/s]])-1),"")</f>
        <v>EM-Track</v>
      </c>
      <c r="CA272" t="str">
        <f>IFERROR(MID(Table4[[#This Row],[reference/s]],SEARCH(";",Table4[[#This Row],[reference/s]])+2,SEARCH(";",Table4[[#This Row],[reference/s]],SEARCH(";",Table4[[#This Row],[reference/s]])+1)-SEARCH(";",Table4[[#This Row],[reference/s]])-2),"")</f>
        <v>ICA</v>
      </c>
      <c r="CB272">
        <f>IFERROR(SEARCH(";",Table4[[#This Row],[reference/s]]),"")</f>
        <v>9</v>
      </c>
      <c r="CC272" s="1">
        <f>IFERROR(SEARCH(";",Table4[[#This Row],[reference/s]],Table4[[#This Row],[Column2]]+1),"")</f>
        <v>14</v>
      </c>
      <c r="CD272" s="1">
        <f>IFERROR(SEARCH(";",Table4[[#This Row],[reference/s]],Table4[[#This Row],[Column3]]+1),"")</f>
        <v>20</v>
      </c>
      <c r="CE272" s="1">
        <f>IFERROR(SEARCH(";",Table4[[#This Row],[reference/s]],Table4[[#This Row],[Column4]]+1),"")</f>
        <v>34</v>
      </c>
      <c r="CF272" s="1" t="str">
        <f>IFERROR(SEARCH(";",Table4[[#This Row],[reference/s]],Table4[[#This Row],[Column5]]+1),"")</f>
        <v/>
      </c>
      <c r="CG272" s="1" t="str">
        <f>IFERROR(SEARCH(";",Table4[[#This Row],[reference/s]],Table4[[#This Row],[Column6]]+1),"")</f>
        <v/>
      </c>
      <c r="CH272" s="1" t="str">
        <f>IFERROR(SEARCH(";",Table4[[#This Row],[reference/s]],Table4[[#This Row],[Column7]]+1),"")</f>
        <v/>
      </c>
      <c r="CI272" s="1" t="str">
        <f>IFERROR(SEARCH(";",Table4[[#This Row],[reference/s]],Table4[[#This Row],[Column8]]+1),"")</f>
        <v/>
      </c>
      <c r="CJ272" s="1" t="str">
        <f>IFERROR(SEARCH(";",Table4[[#This Row],[reference/s]],Table4[[#This Row],[Column9]]+1),"")</f>
        <v/>
      </c>
      <c r="CK272" s="1" t="str">
        <f>IFERROR(SEARCH(";",Table4[[#This Row],[reference/s]],Table4[[#This Row],[Column10]]+1),"")</f>
        <v/>
      </c>
      <c r="CL272" s="1" t="str">
        <f>IFERROR(SEARCH(";",Table4[[#This Row],[reference/s]],Table4[[#This Row],[Column11]]+1),"")</f>
        <v/>
      </c>
      <c r="CM272" s="1" t="str">
        <f>IFERROR(MID(Table4[[#This Row],[reference/s]],Table4[[#This Row],[Column3]]+2,Table4[[#This Row],[Column4]]-Table4[[#This Row],[Column3]]-2),"")</f>
        <v>wiki</v>
      </c>
      <c r="CN272" s="1" t="str">
        <f>IFERROR(MID(Table4[[#This Row],[reference/s]],Table4[[#This Row],[Column4]]+2,Table4[[#This Row],[Column5]]-Table4[[#This Row],[Column4]]-2),"")</f>
        <v>BoM - report</v>
      </c>
      <c r="CO272" s="1" t="str">
        <f>IFERROR(MID(Table4[[#This Row],[reference/s]],Table4[[#This Row],[Column5]]+2,Table4[[#This Row],[Column6]]-Table4[[#This Row],[Column5]]-2),"")</f>
        <v/>
      </c>
    </row>
    <row r="273" spans="1:93">
      <c r="A273">
        <v>18</v>
      </c>
      <c r="B273" t="s">
        <v>1589</v>
      </c>
      <c r="C273" t="s">
        <v>606</v>
      </c>
      <c r="D273" t="s">
        <v>42</v>
      </c>
      <c r="E273" t="s">
        <v>680</v>
      </c>
      <c r="F273" s="4">
        <v>39260</v>
      </c>
      <c r="G273" s="4">
        <v>39265</v>
      </c>
      <c r="H273" t="s">
        <v>666</v>
      </c>
      <c r="I273" s="74">
        <v>2007</v>
      </c>
      <c r="K273" t="s">
        <v>553</v>
      </c>
      <c r="L273" t="s">
        <v>30</v>
      </c>
      <c r="M273" t="s">
        <v>30</v>
      </c>
      <c r="N273" t="s">
        <v>739</v>
      </c>
      <c r="O273" s="11" t="s">
        <v>1545</v>
      </c>
      <c r="P273">
        <v>1</v>
      </c>
      <c r="Q273">
        <v>0</v>
      </c>
      <c r="R273">
        <v>2</v>
      </c>
      <c r="S273">
        <v>2</v>
      </c>
      <c r="T273">
        <v>1</v>
      </c>
      <c r="U273">
        <f>Table4[[#This Row],[Report]]*$P$322+Table4[[#This Row],[Journals]]*$Q$322+Table4[[#This Row],[Databases]]*$R$322+Table4[[#This Row],[Websites]]*$S$322+Table4[[#This Row],[Newspaper]]*$T$322</f>
        <v>101</v>
      </c>
      <c r="V273">
        <f>SUM(Table4[[#This Row],[Report]:[Websites]])</f>
        <v>5</v>
      </c>
      <c r="W273">
        <f>IF(Table4[[#This Row],[Insured Cost]]="",1,IF(Table4[[#This Row],[Reported cost]]="",2,""))</f>
        <v>2</v>
      </c>
      <c r="X273">
        <v>360</v>
      </c>
      <c r="AD273">
        <v>1</v>
      </c>
      <c r="AE273" s="2">
        <v>15000000</v>
      </c>
      <c r="AF273" s="2"/>
      <c r="AG273" s="78">
        <v>300</v>
      </c>
      <c r="AS273" s="74"/>
      <c r="AT273" s="74"/>
      <c r="BY273" t="s">
        <v>43</v>
      </c>
      <c r="BZ273" t="str">
        <f>IFERROR(LEFT(Table4[[#This Row],[reference/s]],SEARCH(";",Table4[[#This Row],[reference/s]])-1),"")</f>
        <v>EM-Track</v>
      </c>
      <c r="CA273" t="str">
        <f>IFERROR(MID(Table4[[#This Row],[reference/s]],SEARCH(";",Table4[[#This Row],[reference/s]])+2,SEARCH(";",Table4[[#This Row],[reference/s]],SEARCH(";",Table4[[#This Row],[reference/s]])+1)-SEARCH(";",Table4[[#This Row],[reference/s]])-2),"")</f>
        <v>ICA</v>
      </c>
      <c r="CB273">
        <f>IFERROR(SEARCH(";",Table4[[#This Row],[reference/s]]),"")</f>
        <v>9</v>
      </c>
      <c r="CC273" s="1">
        <f>IFERROR(SEARCH(";",Table4[[#This Row],[reference/s]],Table4[[#This Row],[Column2]]+1),"")</f>
        <v>14</v>
      </c>
      <c r="CD273" s="1">
        <f>IFERROR(SEARCH(";",Table4[[#This Row],[reference/s]],Table4[[#This Row],[Column3]]+1),"")</f>
        <v>29</v>
      </c>
      <c r="CE273" s="1">
        <f>IFERROR(SEARCH(";",Table4[[#This Row],[reference/s]],Table4[[#This Row],[Column4]]+1),"")</f>
        <v>75</v>
      </c>
      <c r="CF273" s="1">
        <f>IFERROR(SEARCH(";",Table4[[#This Row],[reference/s]],Table4[[#This Row],[Column5]]+1),"")</f>
        <v>197</v>
      </c>
      <c r="CG273" s="1" t="str">
        <f>IFERROR(SEARCH(";",Table4[[#This Row],[reference/s]],Table4[[#This Row],[Column6]]+1),"")</f>
        <v/>
      </c>
      <c r="CH273" s="1" t="str">
        <f>IFERROR(SEARCH(";",Table4[[#This Row],[reference/s]],Table4[[#This Row],[Column7]]+1),"")</f>
        <v/>
      </c>
      <c r="CI273" s="1" t="str">
        <f>IFERROR(SEARCH(";",Table4[[#This Row],[reference/s]],Table4[[#This Row],[Column8]]+1),"")</f>
        <v/>
      </c>
      <c r="CJ273" s="1" t="str">
        <f>IFERROR(SEARCH(";",Table4[[#This Row],[reference/s]],Table4[[#This Row],[Column9]]+1),"")</f>
        <v/>
      </c>
      <c r="CK273" s="1" t="str">
        <f>IFERROR(SEARCH(";",Table4[[#This Row],[reference/s]],Table4[[#This Row],[Column10]]+1),"")</f>
        <v/>
      </c>
      <c r="CL273" s="1" t="str">
        <f>IFERROR(SEARCH(";",Table4[[#This Row],[reference/s]],Table4[[#This Row],[Column11]]+1),"")</f>
        <v/>
      </c>
      <c r="CM273" s="1" t="str">
        <f>IFERROR(MID(Table4[[#This Row],[reference/s]],Table4[[#This Row],[Column3]]+2,Table4[[#This Row],[Column4]]-Table4[[#This Row],[Column3]]-2),"")</f>
        <v>EM VIC report</v>
      </c>
      <c r="CN273" s="1" t="str">
        <f>IFERROR(MID(Table4[[#This Row],[reference/s]],Table4[[#This Row],[Column4]]+2,Table4[[#This Row],[Column5]]-Table4[[#This Row],[Column4]]-2),"")</f>
        <v>http://www.insuropedia.com/FloodsInGipplsand</v>
      </c>
      <c r="CO273" s="1" t="str">
        <f>IFERROR(MID(Table4[[#This Row],[reference/s]],Table4[[#This Row],[Column5]]+2,Table4[[#This Row],[Column6]]-Table4[[#This Row],[Column5]]-2),"")</f>
        <v>http://www.disasterassist.gov.au/PreviousDisasters/StateandTerritories/Pages/VIC/Gippslandstormsandfloods(June2007).aspx</v>
      </c>
    </row>
    <row r="274" spans="1:93" s="62" customFormat="1">
      <c r="A274" s="62">
        <v>22</v>
      </c>
      <c r="B274" s="62" t="s">
        <v>1585</v>
      </c>
      <c r="C274" s="62" t="s">
        <v>585</v>
      </c>
      <c r="D274" s="62" t="s">
        <v>45</v>
      </c>
      <c r="E274" s="62" t="s">
        <v>46</v>
      </c>
      <c r="F274" s="63">
        <v>39052</v>
      </c>
      <c r="G274" s="63">
        <v>39120</v>
      </c>
      <c r="H274" s="62" t="s">
        <v>661</v>
      </c>
      <c r="I274" s="77">
        <v>2007</v>
      </c>
      <c r="K274" s="62" t="s">
        <v>552</v>
      </c>
      <c r="L274" s="62" t="s">
        <v>30</v>
      </c>
      <c r="M274" s="62" t="s">
        <v>30</v>
      </c>
      <c r="N274" s="62" t="s">
        <v>739</v>
      </c>
      <c r="O274" s="67" t="s">
        <v>1245</v>
      </c>
      <c r="P274" s="62">
        <v>2</v>
      </c>
      <c r="Q274" s="62">
        <v>0</v>
      </c>
      <c r="R274" s="62">
        <v>3</v>
      </c>
      <c r="S274" s="62">
        <v>0</v>
      </c>
      <c r="T274" s="62">
        <v>0</v>
      </c>
      <c r="U274" s="62">
        <f>Table4[[#This Row],[Report]]*$P$322+Table4[[#This Row],[Journals]]*$Q$322+Table4[[#This Row],[Databases]]*$R$322+Table4[[#This Row],[Websites]]*$S$322+Table4[[#This Row],[Newspaper]]*$T$322</f>
        <v>140</v>
      </c>
      <c r="V274" s="62">
        <f>SUM(Table4[[#This Row],[Report]:[Websites]])</f>
        <v>5</v>
      </c>
      <c r="W274" s="62">
        <f>IF(Table4[[#This Row],[Insured Cost]]="",1,IF(Table4[[#This Row],[Reported cost]]="",2,""))</f>
        <v>2</v>
      </c>
      <c r="AA274" s="62">
        <v>1400</v>
      </c>
      <c r="AD274" s="62">
        <v>1</v>
      </c>
      <c r="AE274" s="65">
        <v>14000000</v>
      </c>
      <c r="AF274" s="65"/>
      <c r="AG274" s="81"/>
      <c r="AS274" s="77"/>
      <c r="AT274" s="77"/>
      <c r="AZ274" s="62">
        <v>1741</v>
      </c>
      <c r="BA274" s="62" t="s">
        <v>1094</v>
      </c>
      <c r="BE274" s="62">
        <v>51</v>
      </c>
      <c r="BY274" s="62" t="s">
        <v>47</v>
      </c>
      <c r="BZ274" s="62" t="str">
        <f>IFERROR(LEFT(Table4[[#This Row],[reference/s]],SEARCH(";",Table4[[#This Row],[reference/s]])-1),"")</f>
        <v>EM-Track</v>
      </c>
      <c r="CA274" s="62" t="str">
        <f>IFERROR(MID(Table4[[#This Row],[reference/s]],SEARCH(";",Table4[[#This Row],[reference/s]])+2,SEARCH(";",Table4[[#This Row],[reference/s]],SEARCH(";",Table4[[#This Row],[reference/s]])+1)-SEARCH(";",Table4[[#This Row],[reference/s]])-2),"")</f>
        <v>EM-DAT</v>
      </c>
      <c r="CB274" s="62">
        <f>IFERROR(SEARCH(";",Table4[[#This Row],[reference/s]]),"")</f>
        <v>9</v>
      </c>
      <c r="CC274" s="66">
        <f>IFERROR(SEARCH(";",Table4[[#This Row],[reference/s]],Table4[[#This Row],[Column2]]+1),"")</f>
        <v>17</v>
      </c>
      <c r="CD274" s="66">
        <f>IFERROR(SEARCH(";",Table4[[#This Row],[reference/s]],Table4[[#This Row],[Column3]]+1),"")</f>
        <v>22</v>
      </c>
      <c r="CE274" s="66">
        <f>IFERROR(SEARCH(";",Table4[[#This Row],[reference/s]],Table4[[#This Row],[Column4]]+1),"")</f>
        <v>42</v>
      </c>
      <c r="CF274" s="66" t="str">
        <f>IFERROR(SEARCH(";",Table4[[#This Row],[reference/s]],Table4[[#This Row],[Column5]]+1),"")</f>
        <v/>
      </c>
      <c r="CG274" s="66" t="str">
        <f>IFERROR(SEARCH(";",Table4[[#This Row],[reference/s]],Table4[[#This Row],[Column6]]+1),"")</f>
        <v/>
      </c>
      <c r="CH274" s="66" t="str">
        <f>IFERROR(SEARCH(";",Table4[[#This Row],[reference/s]],Table4[[#This Row],[Column7]]+1),"")</f>
        <v/>
      </c>
      <c r="CI274" s="66" t="str">
        <f>IFERROR(SEARCH(";",Table4[[#This Row],[reference/s]],Table4[[#This Row],[Column8]]+1),"")</f>
        <v/>
      </c>
      <c r="CJ274" s="66" t="str">
        <f>IFERROR(SEARCH(";",Table4[[#This Row],[reference/s]],Table4[[#This Row],[Column9]]+1),"")</f>
        <v/>
      </c>
      <c r="CK274" s="66" t="str">
        <f>IFERROR(SEARCH(";",Table4[[#This Row],[reference/s]],Table4[[#This Row],[Column10]]+1),"")</f>
        <v/>
      </c>
      <c r="CL274" s="66" t="str">
        <f>IFERROR(SEARCH(";",Table4[[#This Row],[reference/s]],Table4[[#This Row],[Column11]]+1),"")</f>
        <v/>
      </c>
      <c r="CM274" s="66" t="str">
        <f>IFERROR(MID(Table4[[#This Row],[reference/s]],Table4[[#This Row],[Column3]]+2,Table4[[#This Row],[Column4]]-Table4[[#This Row],[Column3]]-2),"")</f>
        <v>ICA</v>
      </c>
      <c r="CN274" s="66" t="str">
        <f>IFERROR(MID(Table4[[#This Row],[reference/s]],Table4[[#This Row],[Column4]]+2,Table4[[#This Row],[Column5]]-Table4[[#This Row],[Column4]]-2),"")</f>
        <v>bushfire education</v>
      </c>
      <c r="CO274" s="66" t="str">
        <f>IFERROR(MID(Table4[[#This Row],[reference/s]],Table4[[#This Row],[Column5]]+2,Table4[[#This Row],[Column6]]-Table4[[#This Row],[Column5]]-2),"")</f>
        <v/>
      </c>
    </row>
    <row r="275" spans="1:93">
      <c r="A275">
        <v>12</v>
      </c>
      <c r="B275" t="s">
        <v>1591</v>
      </c>
      <c r="C275" t="s">
        <v>475</v>
      </c>
      <c r="D275" t="s">
        <v>31</v>
      </c>
      <c r="E275" t="s">
        <v>32</v>
      </c>
      <c r="F275" s="4">
        <v>39144</v>
      </c>
      <c r="G275" s="4">
        <v>39149</v>
      </c>
      <c r="H275" t="s">
        <v>658</v>
      </c>
      <c r="I275" s="74">
        <v>2007</v>
      </c>
      <c r="K275" t="s">
        <v>593</v>
      </c>
      <c r="L275" t="s">
        <v>33</v>
      </c>
      <c r="M275" t="s">
        <v>33</v>
      </c>
      <c r="N275" t="s">
        <v>739</v>
      </c>
      <c r="O275" s="11" t="s">
        <v>1544</v>
      </c>
      <c r="P275">
        <v>2</v>
      </c>
      <c r="Q275">
        <v>0</v>
      </c>
      <c r="R275">
        <v>3</v>
      </c>
      <c r="S275">
        <v>1</v>
      </c>
      <c r="T275">
        <v>20</v>
      </c>
      <c r="U275">
        <f>Table4[[#This Row],[Report]]*$P$322+Table4[[#This Row],[Journals]]*$Q$322+Table4[[#This Row],[Databases]]*$R$322+Table4[[#This Row],[Websites]]*$S$322+Table4[[#This Row],[Newspaper]]*$T$322</f>
        <v>170</v>
      </c>
      <c r="V275">
        <f>SUM(Table4[[#This Row],[Report]:[Websites]])</f>
        <v>6</v>
      </c>
      <c r="W275">
        <f>IF(Table4[[#This Row],[Insured Cost]]="",1,IF(Table4[[#This Row],[Reported cost]]="",2,""))</f>
        <v>2</v>
      </c>
      <c r="Y275">
        <v>1000</v>
      </c>
      <c r="AA275">
        <v>20</v>
      </c>
      <c r="AD275">
        <v>3</v>
      </c>
      <c r="AE275" s="2">
        <v>8000000</v>
      </c>
      <c r="AF275" s="2"/>
      <c r="AG275" s="78"/>
      <c r="AS275" s="74"/>
      <c r="AT275" s="74"/>
      <c r="BY275" t="s">
        <v>34</v>
      </c>
      <c r="BZ275" t="str">
        <f>IFERROR(LEFT(Table4[[#This Row],[reference/s]],SEARCH(";",Table4[[#This Row],[reference/s]])-1),"")</f>
        <v>EM-Track</v>
      </c>
      <c r="CA275" t="str">
        <f>IFERROR(MID(Table4[[#This Row],[reference/s]],SEARCH(";",Table4[[#This Row],[reference/s]])+2,SEARCH(";",Table4[[#This Row],[reference/s]],SEARCH(";",Table4[[#This Row],[reference/s]])+1)-SEARCH(";",Table4[[#This Row],[reference/s]])-2),"")</f>
        <v>EM-DAT</v>
      </c>
      <c r="CB275">
        <f>IFERROR(SEARCH(";",Table4[[#This Row],[reference/s]]),"")</f>
        <v>9</v>
      </c>
      <c r="CC275" s="1">
        <f>IFERROR(SEARCH(";",Table4[[#This Row],[reference/s]],Table4[[#This Row],[Column2]]+1),"")</f>
        <v>17</v>
      </c>
      <c r="CD275" s="1">
        <f>IFERROR(SEARCH(";",Table4[[#This Row],[reference/s]],Table4[[#This Row],[Column3]]+1),"")</f>
        <v>22</v>
      </c>
      <c r="CE275" s="1">
        <f>IFERROR(SEARCH(";",Table4[[#This Row],[reference/s]],Table4[[#This Row],[Column4]]+1),"")</f>
        <v>54</v>
      </c>
      <c r="CF275" s="1">
        <f>IFERROR(SEARCH(";",Table4[[#This Row],[reference/s]],Table4[[#This Row],[Column5]]+1),"")</f>
        <v>109</v>
      </c>
      <c r="CG275" s="1">
        <f>IFERROR(SEARCH(";",Table4[[#This Row],[reference/s]],Table4[[#This Row],[Column6]]+1),"")</f>
        <v>124</v>
      </c>
      <c r="CH275" s="1" t="str">
        <f>IFERROR(SEARCH(";",Table4[[#This Row],[reference/s]],Table4[[#This Row],[Column7]]+1),"")</f>
        <v/>
      </c>
      <c r="CI275" s="1" t="str">
        <f>IFERROR(SEARCH(";",Table4[[#This Row],[reference/s]],Table4[[#This Row],[Column8]]+1),"")</f>
        <v/>
      </c>
      <c r="CJ275" s="1" t="str">
        <f>IFERROR(SEARCH(";",Table4[[#This Row],[reference/s]],Table4[[#This Row],[Column9]]+1),"")</f>
        <v/>
      </c>
      <c r="CK275" s="1" t="str">
        <f>IFERROR(SEARCH(";",Table4[[#This Row],[reference/s]],Table4[[#This Row],[Column10]]+1),"")</f>
        <v/>
      </c>
      <c r="CL275" s="1" t="str">
        <f>IFERROR(SEARCH(";",Table4[[#This Row],[reference/s]],Table4[[#This Row],[Column11]]+1),"")</f>
        <v/>
      </c>
      <c r="CM275" s="1" t="str">
        <f>IFERROR(MID(Table4[[#This Row],[reference/s]],Table4[[#This Row],[Column3]]+2,Table4[[#This Row],[Column4]]-Table4[[#This Row],[Column3]]-2),"")</f>
        <v>ICA</v>
      </c>
      <c r="CN275" s="1" t="str">
        <f>IFERROR(MID(Table4[[#This Row],[reference/s]],Table4[[#This Row],[Column4]]+2,Table4[[#This Row],[Column5]]-Table4[[#This Row],[Column4]]-2),"")</f>
        <v>Cyclone testing station report</v>
      </c>
      <c r="CO275" s="1" t="str">
        <f>IFERROR(MID(Table4[[#This Row],[reference/s]],Table4[[#This Row],[Column5]]+2,Table4[[#This Row],[Column6]]-Table4[[#This Row],[Column5]]-2),"")</f>
        <v>http://www.bom.gov.au/cyclone/history/wa/george.shtml</v>
      </c>
    </row>
    <row r="276" spans="1:93">
      <c r="A276">
        <v>17</v>
      </c>
      <c r="B276" t="s">
        <v>1587</v>
      </c>
      <c r="C276" t="s">
        <v>642</v>
      </c>
      <c r="D276" t="s">
        <v>39</v>
      </c>
      <c r="E276" t="s">
        <v>40</v>
      </c>
      <c r="F276" s="4">
        <v>39241</v>
      </c>
      <c r="G276" s="4">
        <v>39243</v>
      </c>
      <c r="H276" t="s">
        <v>666</v>
      </c>
      <c r="I276" s="74">
        <v>2007</v>
      </c>
      <c r="K276" t="s">
        <v>1095</v>
      </c>
      <c r="L276" t="s">
        <v>37</v>
      </c>
      <c r="M276" t="s">
        <v>37</v>
      </c>
      <c r="N276" t="s">
        <v>739</v>
      </c>
      <c r="O276" s="11" t="s">
        <v>1546</v>
      </c>
      <c r="P276">
        <v>1</v>
      </c>
      <c r="Q276">
        <v>3</v>
      </c>
      <c r="R276">
        <v>3</v>
      </c>
      <c r="S276">
        <v>1</v>
      </c>
      <c r="T276">
        <v>17</v>
      </c>
      <c r="U276">
        <f>Table4[[#This Row],[Report]]*$P$322+Table4[[#This Row],[Journals]]*$Q$322+Table4[[#This Row],[Databases]]*$R$322+Table4[[#This Row],[Websites]]*$S$322+Table4[[#This Row],[Newspaper]]*$T$322</f>
        <v>217</v>
      </c>
      <c r="V276">
        <f>SUM(Table4[[#This Row],[Report]:[Websites]])</f>
        <v>8</v>
      </c>
      <c r="W276" t="str">
        <f>IF(Table4[[#This Row],[Insured Cost]]="",1,IF(Table4[[#This Row],[Reported cost]]="",2,""))</f>
        <v/>
      </c>
      <c r="X276">
        <v>6000</v>
      </c>
      <c r="Y276">
        <v>1000000</v>
      </c>
      <c r="AD276">
        <v>9</v>
      </c>
      <c r="AE276" s="2">
        <v>1480000000</v>
      </c>
      <c r="AF276" s="2">
        <v>1500000000</v>
      </c>
      <c r="AG276" s="78">
        <v>20000</v>
      </c>
      <c r="AS276" s="74"/>
      <c r="AT276" s="74"/>
      <c r="BO276">
        <v>1</v>
      </c>
      <c r="BY276" t="s">
        <v>41</v>
      </c>
      <c r="BZ276" t="str">
        <f>IFERROR(LEFT(Table4[[#This Row],[reference/s]],SEARCH(";",Table4[[#This Row],[reference/s]])-1),"")</f>
        <v>EM-Track</v>
      </c>
      <c r="CA276" t="str">
        <f>IFERROR(MID(Table4[[#This Row],[reference/s]],SEARCH(";",Table4[[#This Row],[reference/s]])+2,SEARCH(";",Table4[[#This Row],[reference/s]],SEARCH(";",Table4[[#This Row],[reference/s]])+1)-SEARCH(";",Table4[[#This Row],[reference/s]])-2),"")</f>
        <v>EM-DAT</v>
      </c>
      <c r="CB276">
        <f>IFERROR(SEARCH(";",Table4[[#This Row],[reference/s]]),"")</f>
        <v>9</v>
      </c>
      <c r="CC276" s="1">
        <f>IFERROR(SEARCH(";",Table4[[#This Row],[reference/s]],Table4[[#This Row],[Column2]]+1),"")</f>
        <v>17</v>
      </c>
      <c r="CD276" s="1">
        <f>IFERROR(SEARCH(";",Table4[[#This Row],[reference/s]],Table4[[#This Row],[Column3]]+1),"")</f>
        <v>22</v>
      </c>
      <c r="CE276" s="1">
        <f>IFERROR(SEARCH(";",Table4[[#This Row],[reference/s]],Table4[[#This Row],[Column4]]+1),"")</f>
        <v>45</v>
      </c>
      <c r="CF276" s="1">
        <f>IFERROR(SEARCH(";",Table4[[#This Row],[reference/s]],Table4[[#This Row],[Column5]]+1),"")</f>
        <v>57</v>
      </c>
      <c r="CG276" s="1">
        <f>IFERROR(SEARCH(";",Table4[[#This Row],[reference/s]],Table4[[#This Row],[Column6]]+1),"")</f>
        <v>78</v>
      </c>
      <c r="CH276" s="1">
        <f>IFERROR(SEARCH(";",Table4[[#This Row],[reference/s]],Table4[[#This Row],[Column7]]+1),"")</f>
        <v>100</v>
      </c>
      <c r="CI276" s="1">
        <f>IFERROR(SEARCH(";",Table4[[#This Row],[reference/s]],Table4[[#This Row],[Column8]]+1),"")</f>
        <v>172</v>
      </c>
      <c r="CJ276" s="1" t="str">
        <f>IFERROR(SEARCH(";",Table4[[#This Row],[reference/s]],Table4[[#This Row],[Column9]]+1),"")</f>
        <v/>
      </c>
      <c r="CK276" s="1" t="str">
        <f>IFERROR(SEARCH(";",Table4[[#This Row],[reference/s]],Table4[[#This Row],[Column10]]+1),"")</f>
        <v/>
      </c>
      <c r="CL276" s="1" t="str">
        <f>IFERROR(SEARCH(";",Table4[[#This Row],[reference/s]],Table4[[#This Row],[Column11]]+1),"")</f>
        <v/>
      </c>
      <c r="CM276" s="1" t="str">
        <f>IFERROR(MID(Table4[[#This Row],[reference/s]],Table4[[#This Row],[Column3]]+2,Table4[[#This Row],[Column4]]-Table4[[#This Row],[Column3]]-2),"")</f>
        <v>ICA</v>
      </c>
      <c r="CN276" s="1" t="str">
        <f>IFERROR(MID(Table4[[#This Row],[reference/s]],Table4[[#This Row],[Column4]]+2,Table4[[#This Row],[Column5]]-Table4[[#This Row],[Column4]]-2),"")</f>
        <v>Cretikos et al., 2008</v>
      </c>
      <c r="CO276" s="1" t="str">
        <f>IFERROR(MID(Table4[[#This Row],[reference/s]],Table4[[#This Row],[Column5]]+2,Table4[[#This Row],[Column6]]-Table4[[#This Row],[Column5]]-2),"")</f>
        <v>Jones 2013</v>
      </c>
    </row>
    <row r="277" spans="1:93">
      <c r="B277" t="s">
        <v>1590</v>
      </c>
      <c r="C277" t="s">
        <v>810</v>
      </c>
      <c r="D277" s="6"/>
      <c r="F277" s="4">
        <v>39510</v>
      </c>
      <c r="G277" s="4">
        <v>39523</v>
      </c>
      <c r="H277" t="s">
        <v>658</v>
      </c>
      <c r="I277" s="74">
        <v>2008</v>
      </c>
      <c r="K277" t="s">
        <v>496</v>
      </c>
      <c r="L277" t="s">
        <v>51</v>
      </c>
      <c r="M277" t="s">
        <v>51</v>
      </c>
      <c r="O277" s="11" t="s">
        <v>1161</v>
      </c>
      <c r="U277">
        <f>Table4[[#This Row],[Report]]*$P$322+Table4[[#This Row],[Journals]]*$Q$322+Table4[[#This Row],[Databases]]*$R$322+Table4[[#This Row],[Websites]]*$S$322+Table4[[#This Row],[Newspaper]]*$T$322</f>
        <v>0</v>
      </c>
      <c r="V277">
        <f>SUM(Table4[[#This Row],[Report]:[Websites]])</f>
        <v>0</v>
      </c>
      <c r="W277">
        <f>IF(Table4[[#This Row],[Insured Cost]]="",1,IF(Table4[[#This Row],[Reported cost]]="",2,""))</f>
        <v>1</v>
      </c>
      <c r="AA277">
        <v>221</v>
      </c>
      <c r="AD277">
        <v>116</v>
      </c>
      <c r="AF277" s="2"/>
      <c r="AG277" s="78"/>
      <c r="AS277" s="74"/>
      <c r="AT277" s="74"/>
      <c r="BZ277" t="str">
        <f>IFERROR(LEFT(Table4[[#This Row],[reference/s]],SEARCH(";",Table4[[#This Row],[reference/s]])-1),"")</f>
        <v>Nitchske et al., 2010</v>
      </c>
      <c r="CA277" t="str">
        <f>IFERROR(MID(Table4[[#This Row],[reference/s]],SEARCH(";",Table4[[#This Row],[reference/s]])+2,SEARCH(";",Table4[[#This Row],[reference/s]],SEARCH(";",Table4[[#This Row],[reference/s]])+1)-SEARCH(";",Table4[[#This Row],[reference/s]])-2),"")</f>
        <v/>
      </c>
      <c r="CB277">
        <f>IFERROR(SEARCH(";",Table4[[#This Row],[reference/s]]),"")</f>
        <v>22</v>
      </c>
      <c r="CC277" s="1" t="str">
        <f>IFERROR(SEARCH(";",Table4[[#This Row],[reference/s]],Table4[[#This Row],[Column2]]+1),"")</f>
        <v/>
      </c>
      <c r="CD277" s="1" t="str">
        <f>IFERROR(SEARCH(";",Table4[[#This Row],[reference/s]],Table4[[#This Row],[Column3]]+1),"")</f>
        <v/>
      </c>
      <c r="CE277" s="1" t="str">
        <f>IFERROR(SEARCH(";",Table4[[#This Row],[reference/s]],Table4[[#This Row],[Column4]]+1),"")</f>
        <v/>
      </c>
      <c r="CF277" s="1" t="str">
        <f>IFERROR(SEARCH(";",Table4[[#This Row],[reference/s]],Table4[[#This Row],[Column5]]+1),"")</f>
        <v/>
      </c>
      <c r="CG277" s="1" t="str">
        <f>IFERROR(SEARCH(";",Table4[[#This Row],[reference/s]],Table4[[#This Row],[Column6]]+1),"")</f>
        <v/>
      </c>
      <c r="CH277" s="1" t="str">
        <f>IFERROR(SEARCH(";",Table4[[#This Row],[reference/s]],Table4[[#This Row],[Column7]]+1),"")</f>
        <v/>
      </c>
      <c r="CI277" s="1" t="str">
        <f>IFERROR(SEARCH(";",Table4[[#This Row],[reference/s]],Table4[[#This Row],[Column8]]+1),"")</f>
        <v/>
      </c>
      <c r="CJ277" s="1" t="str">
        <f>IFERROR(SEARCH(";",Table4[[#This Row],[reference/s]],Table4[[#This Row],[Column9]]+1),"")</f>
        <v/>
      </c>
      <c r="CK277" s="1" t="str">
        <f>IFERROR(SEARCH(";",Table4[[#This Row],[reference/s]],Table4[[#This Row],[Column10]]+1),"")</f>
        <v/>
      </c>
      <c r="CL277" s="1" t="str">
        <f>IFERROR(SEARCH(";",Table4[[#This Row],[reference/s]],Table4[[#This Row],[Column11]]+1),"")</f>
        <v/>
      </c>
      <c r="CM277" s="1" t="str">
        <f>IFERROR(MID(Table4[[#This Row],[reference/s]],Table4[[#This Row],[Column3]]+2,Table4[[#This Row],[Column4]]-Table4[[#This Row],[Column3]]-2),"")</f>
        <v/>
      </c>
      <c r="CN277" s="1" t="str">
        <f>IFERROR(MID(Table4[[#This Row],[reference/s]],Table4[[#This Row],[Column4]]+2,Table4[[#This Row],[Column5]]-Table4[[#This Row],[Column4]]-2),"")</f>
        <v/>
      </c>
      <c r="CO277" s="1" t="str">
        <f>IFERROR(MID(Table4[[#This Row],[reference/s]],Table4[[#This Row],[Column5]]+2,Table4[[#This Row],[Column6]]-Table4[[#This Row],[Column5]]-2),"")</f>
        <v/>
      </c>
    </row>
    <row r="278" spans="1:93" s="6" customFormat="1">
      <c r="A278" s="6">
        <v>498</v>
      </c>
      <c r="B278" s="6" t="s">
        <v>1585</v>
      </c>
      <c r="C278" s="6" t="s">
        <v>585</v>
      </c>
      <c r="D278" s="6" t="s">
        <v>359</v>
      </c>
      <c r="E278" s="6" t="s">
        <v>360</v>
      </c>
      <c r="F278" s="29">
        <v>39444</v>
      </c>
      <c r="G278" s="29">
        <v>39455</v>
      </c>
      <c r="H278" s="6" t="s">
        <v>657</v>
      </c>
      <c r="I278" s="75">
        <v>2008</v>
      </c>
      <c r="K278" s="6" t="s">
        <v>556</v>
      </c>
      <c r="L278" s="6" t="s">
        <v>33</v>
      </c>
      <c r="M278" s="6" t="s">
        <v>33</v>
      </c>
      <c r="N278" s="6" t="s">
        <v>739</v>
      </c>
      <c r="O278" s="58" t="s">
        <v>1158</v>
      </c>
      <c r="P278" s="6">
        <v>0</v>
      </c>
      <c r="Q278" s="6">
        <v>0</v>
      </c>
      <c r="R278" s="6">
        <v>1</v>
      </c>
      <c r="S278" s="6">
        <v>1</v>
      </c>
      <c r="T278" s="6">
        <v>6</v>
      </c>
      <c r="U278" s="6">
        <f>Table4[[#This Row],[Report]]*$P$322+Table4[[#This Row],[Journals]]*$Q$322+Table4[[#This Row],[Databases]]*$R$322+Table4[[#This Row],[Websites]]*$S$322+Table4[[#This Row],[Newspaper]]*$T$322</f>
        <v>36</v>
      </c>
      <c r="V278" s="6">
        <f>SUM(Table4[[#This Row],[Report]:[Websites]])</f>
        <v>2</v>
      </c>
      <c r="W278" s="6">
        <f>IF(Table4[[#This Row],[Insured Cost]]="",1,IF(Table4[[#This Row],[Reported cost]]="",2,""))</f>
        <v>1</v>
      </c>
      <c r="AD278" s="6">
        <v>3</v>
      </c>
      <c r="AE278" s="30"/>
      <c r="AF278" s="30"/>
      <c r="AG278" s="79"/>
      <c r="AS278" s="75"/>
      <c r="AT278" s="75"/>
      <c r="BA278" s="6" t="s">
        <v>1157</v>
      </c>
      <c r="BY278" s="6" t="s">
        <v>361</v>
      </c>
      <c r="BZ278" s="6" t="str">
        <f>IFERROR(LEFT(Table4[[#This Row],[reference/s]],SEARCH(";",Table4[[#This Row],[reference/s]])-1),"")</f>
        <v>EM-Track</v>
      </c>
      <c r="CA278" s="6" t="str">
        <f>IFERROR(MID(Table4[[#This Row],[reference/s]],SEARCH(";",Table4[[#This Row],[reference/s]])+2,SEARCH(";",Table4[[#This Row],[reference/s]],SEARCH(";",Table4[[#This Row],[reference/s]])+1)-SEARCH(";",Table4[[#This Row],[reference/s]])-2),"")</f>
        <v>http://home.iprimus.com.au/foo7/fireswa.html</v>
      </c>
      <c r="CB278" s="6">
        <f>IFERROR(SEARCH(";",Table4[[#This Row],[reference/s]]),"")</f>
        <v>9</v>
      </c>
      <c r="CC278" s="33">
        <f>IFERROR(SEARCH(";",Table4[[#This Row],[reference/s]],Table4[[#This Row],[Column2]]+1),"")</f>
        <v>55</v>
      </c>
      <c r="CD278" s="33" t="str">
        <f>IFERROR(SEARCH(";",Table4[[#This Row],[reference/s]],Table4[[#This Row],[Column3]]+1),"")</f>
        <v/>
      </c>
      <c r="CE278" s="33" t="str">
        <f>IFERROR(SEARCH(";",Table4[[#This Row],[reference/s]],Table4[[#This Row],[Column4]]+1),"")</f>
        <v/>
      </c>
      <c r="CF278" s="33" t="str">
        <f>IFERROR(SEARCH(";",Table4[[#This Row],[reference/s]],Table4[[#This Row],[Column5]]+1),"")</f>
        <v/>
      </c>
      <c r="CG278" s="33" t="str">
        <f>IFERROR(SEARCH(";",Table4[[#This Row],[reference/s]],Table4[[#This Row],[Column6]]+1),"")</f>
        <v/>
      </c>
      <c r="CH278" s="33" t="str">
        <f>IFERROR(SEARCH(";",Table4[[#This Row],[reference/s]],Table4[[#This Row],[Column7]]+1),"")</f>
        <v/>
      </c>
      <c r="CI278" s="33" t="str">
        <f>IFERROR(SEARCH(";",Table4[[#This Row],[reference/s]],Table4[[#This Row],[Column8]]+1),"")</f>
        <v/>
      </c>
      <c r="CJ278" s="33" t="str">
        <f>IFERROR(SEARCH(";",Table4[[#This Row],[reference/s]],Table4[[#This Row],[Column9]]+1),"")</f>
        <v/>
      </c>
      <c r="CK278" s="33" t="str">
        <f>IFERROR(SEARCH(";",Table4[[#This Row],[reference/s]],Table4[[#This Row],[Column10]]+1),"")</f>
        <v/>
      </c>
      <c r="CL278" s="33" t="str">
        <f>IFERROR(SEARCH(";",Table4[[#This Row],[reference/s]],Table4[[#This Row],[Column11]]+1),"")</f>
        <v/>
      </c>
      <c r="CM278" s="33" t="str">
        <f>IFERROR(MID(Table4[[#This Row],[reference/s]],Table4[[#This Row],[Column3]]+2,Table4[[#This Row],[Column4]]-Table4[[#This Row],[Column3]]-2),"")</f>
        <v/>
      </c>
      <c r="CN278" s="33" t="str">
        <f>IFERROR(MID(Table4[[#This Row],[reference/s]],Table4[[#This Row],[Column4]]+2,Table4[[#This Row],[Column5]]-Table4[[#This Row],[Column4]]-2),"")</f>
        <v/>
      </c>
      <c r="CO278" s="33" t="str">
        <f>IFERROR(MID(Table4[[#This Row],[reference/s]],Table4[[#This Row],[Column5]]+2,Table4[[#This Row],[Column6]]-Table4[[#This Row],[Column5]]-2),"")</f>
        <v/>
      </c>
    </row>
    <row r="279" spans="1:93">
      <c r="A279">
        <v>496</v>
      </c>
      <c r="B279" t="s">
        <v>1587</v>
      </c>
      <c r="C279" t="s">
        <v>606</v>
      </c>
      <c r="D279" t="s">
        <v>353</v>
      </c>
      <c r="E279" t="s">
        <v>354</v>
      </c>
      <c r="F279" s="4">
        <v>39451</v>
      </c>
      <c r="G279" s="4">
        <v>39458</v>
      </c>
      <c r="H279" t="s">
        <v>657</v>
      </c>
      <c r="I279" s="74">
        <v>2008</v>
      </c>
      <c r="K279" t="s">
        <v>557</v>
      </c>
      <c r="L279" t="s">
        <v>37</v>
      </c>
      <c r="M279" t="s">
        <v>37</v>
      </c>
      <c r="N279" t="s">
        <v>739</v>
      </c>
      <c r="O279" s="11" t="s">
        <v>1547</v>
      </c>
      <c r="P279">
        <v>0</v>
      </c>
      <c r="Q279">
        <v>0</v>
      </c>
      <c r="R279">
        <v>2</v>
      </c>
      <c r="S279">
        <v>0</v>
      </c>
      <c r="T279">
        <v>0</v>
      </c>
      <c r="U279">
        <f>Table4[[#This Row],[Report]]*$P$322+Table4[[#This Row],[Journals]]*$Q$322+Table4[[#This Row],[Databases]]*$R$322+Table4[[#This Row],[Websites]]*$S$322+Table4[[#This Row],[Newspaper]]*$T$322</f>
        <v>40</v>
      </c>
      <c r="V279">
        <f>SUM(Table4[[#This Row],[Report]:[Websites]])</f>
        <v>2</v>
      </c>
      <c r="W279">
        <f>IF(Table4[[#This Row],[Insured Cost]]="",1,IF(Table4[[#This Row],[Reported cost]]="",2,""))</f>
        <v>2</v>
      </c>
      <c r="X279">
        <v>30</v>
      </c>
      <c r="AE279" s="2">
        <v>15000000</v>
      </c>
      <c r="AF279" s="2"/>
      <c r="AG279" s="78">
        <v>80</v>
      </c>
      <c r="AS279" s="74"/>
      <c r="AT279" s="74"/>
      <c r="BY279" t="s">
        <v>355</v>
      </c>
      <c r="BZ279" t="str">
        <f>IFERROR(LEFT(Table4[[#This Row],[reference/s]],SEARCH(";",Table4[[#This Row],[reference/s]])-1),"")</f>
        <v>EM-Track</v>
      </c>
      <c r="CA279" t="str">
        <f>IFERROR(MID(Table4[[#This Row],[reference/s]],SEARCH(";",Table4[[#This Row],[reference/s]])+2,SEARCH(";",Table4[[#This Row],[reference/s]],SEARCH(";",Table4[[#This Row],[reference/s]])+1)-SEARCH(";",Table4[[#This Row],[reference/s]])-2),"")</f>
        <v/>
      </c>
      <c r="CB279">
        <f>IFERROR(SEARCH(";",Table4[[#This Row],[reference/s]]),"")</f>
        <v>9</v>
      </c>
      <c r="CC279" s="1" t="str">
        <f>IFERROR(SEARCH(";",Table4[[#This Row],[reference/s]],Table4[[#This Row],[Column2]]+1),"")</f>
        <v/>
      </c>
      <c r="CD279" s="1" t="str">
        <f>IFERROR(SEARCH(";",Table4[[#This Row],[reference/s]],Table4[[#This Row],[Column3]]+1),"")</f>
        <v/>
      </c>
      <c r="CE279" s="1" t="str">
        <f>IFERROR(SEARCH(";",Table4[[#This Row],[reference/s]],Table4[[#This Row],[Column4]]+1),"")</f>
        <v/>
      </c>
      <c r="CF279" s="1" t="str">
        <f>IFERROR(SEARCH(";",Table4[[#This Row],[reference/s]],Table4[[#This Row],[Column5]]+1),"")</f>
        <v/>
      </c>
      <c r="CG279" s="1" t="str">
        <f>IFERROR(SEARCH(";",Table4[[#This Row],[reference/s]],Table4[[#This Row],[Column6]]+1),"")</f>
        <v/>
      </c>
      <c r="CH279" s="1" t="str">
        <f>IFERROR(SEARCH(";",Table4[[#This Row],[reference/s]],Table4[[#This Row],[Column7]]+1),"")</f>
        <v/>
      </c>
      <c r="CI279" s="1" t="str">
        <f>IFERROR(SEARCH(";",Table4[[#This Row],[reference/s]],Table4[[#This Row],[Column8]]+1),"")</f>
        <v/>
      </c>
      <c r="CJ279" s="1" t="str">
        <f>IFERROR(SEARCH(";",Table4[[#This Row],[reference/s]],Table4[[#This Row],[Column9]]+1),"")</f>
        <v/>
      </c>
      <c r="CK279" s="1" t="str">
        <f>IFERROR(SEARCH(";",Table4[[#This Row],[reference/s]],Table4[[#This Row],[Column10]]+1),"")</f>
        <v/>
      </c>
      <c r="CL279" s="1" t="str">
        <f>IFERROR(SEARCH(";",Table4[[#This Row],[reference/s]],Table4[[#This Row],[Column11]]+1),"")</f>
        <v/>
      </c>
      <c r="CM279" s="1" t="str">
        <f>IFERROR(MID(Table4[[#This Row],[reference/s]],Table4[[#This Row],[Column3]]+2,Table4[[#This Row],[Column4]]-Table4[[#This Row],[Column3]]-2),"")</f>
        <v/>
      </c>
      <c r="CN279" s="1" t="str">
        <f>IFERROR(MID(Table4[[#This Row],[reference/s]],Table4[[#This Row],[Column4]]+2,Table4[[#This Row],[Column5]]-Table4[[#This Row],[Column4]]-2),"")</f>
        <v/>
      </c>
      <c r="CO279" s="1" t="str">
        <f>IFERROR(MID(Table4[[#This Row],[reference/s]],Table4[[#This Row],[Column5]]+2,Table4[[#This Row],[Column6]]-Table4[[#This Row],[Column5]]-2),"")</f>
        <v/>
      </c>
    </row>
    <row r="280" spans="1:93">
      <c r="A280">
        <v>493</v>
      </c>
      <c r="B280" t="s">
        <v>1586</v>
      </c>
      <c r="C280" t="s">
        <v>642</v>
      </c>
      <c r="D280" t="s">
        <v>346</v>
      </c>
      <c r="E280" t="s">
        <v>347</v>
      </c>
      <c r="F280" s="4">
        <v>39540</v>
      </c>
      <c r="G280" s="4">
        <v>39540</v>
      </c>
      <c r="H280" t="s">
        <v>662</v>
      </c>
      <c r="I280" s="74">
        <v>2008</v>
      </c>
      <c r="K280" t="s">
        <v>559</v>
      </c>
      <c r="L280" t="s">
        <v>348</v>
      </c>
      <c r="M280" t="s">
        <v>44</v>
      </c>
      <c r="N280" t="s">
        <v>749</v>
      </c>
      <c r="O280" s="11" t="s">
        <v>1272</v>
      </c>
      <c r="P280">
        <v>0</v>
      </c>
      <c r="Q280">
        <v>0</v>
      </c>
      <c r="R280">
        <v>2</v>
      </c>
      <c r="S280">
        <v>0</v>
      </c>
      <c r="T280">
        <v>1</v>
      </c>
      <c r="U280">
        <f>Table4[[#This Row],[Report]]*$P$322+Table4[[#This Row],[Journals]]*$Q$322+Table4[[#This Row],[Databases]]*$R$322+Table4[[#This Row],[Websites]]*$S$322+Table4[[#This Row],[Newspaper]]*$T$322</f>
        <v>41</v>
      </c>
      <c r="V280">
        <f>SUM(Table4[[#This Row],[Report]:[Websites]])</f>
        <v>2</v>
      </c>
      <c r="W280">
        <f>IF(Table4[[#This Row],[Insured Cost]]="",1,IF(Table4[[#This Row],[Reported cost]]="",2,""))</f>
        <v>2</v>
      </c>
      <c r="AD280">
        <v>2</v>
      </c>
      <c r="AE280" s="2">
        <v>65000000</v>
      </c>
      <c r="AF280" s="2"/>
      <c r="AG280" s="78"/>
      <c r="AS280" s="74"/>
      <c r="AT280" s="74"/>
      <c r="BU280">
        <v>1</v>
      </c>
      <c r="BW280">
        <v>1</v>
      </c>
      <c r="BY280" t="s">
        <v>349</v>
      </c>
      <c r="BZ280" t="str">
        <f>IFERROR(LEFT(Table4[[#This Row],[reference/s]],SEARCH(";",Table4[[#This Row],[reference/s]])-1),"")</f>
        <v>EM-Track</v>
      </c>
      <c r="CA280" t="str">
        <f>IFERROR(MID(Table4[[#This Row],[reference/s]],SEARCH(";",Table4[[#This Row],[reference/s]])+2,SEARCH(";",Table4[[#This Row],[reference/s]],SEARCH(";",Table4[[#This Row],[reference/s]])+1)-SEARCH(";",Table4[[#This Row],[reference/s]])-2),"")</f>
        <v>ICA</v>
      </c>
      <c r="CB280">
        <f>IFERROR(SEARCH(";",Table4[[#This Row],[reference/s]]),"")</f>
        <v>9</v>
      </c>
      <c r="CC280" s="1">
        <f>IFERROR(SEARCH(";",Table4[[#This Row],[reference/s]],Table4[[#This Row],[Column2]]+1),"")</f>
        <v>14</v>
      </c>
      <c r="CD280" s="1" t="str">
        <f>IFERROR(SEARCH(";",Table4[[#This Row],[reference/s]],Table4[[#This Row],[Column3]]+1),"")</f>
        <v/>
      </c>
      <c r="CE280" s="1" t="str">
        <f>IFERROR(SEARCH(";",Table4[[#This Row],[reference/s]],Table4[[#This Row],[Column4]]+1),"")</f>
        <v/>
      </c>
      <c r="CF280" s="1" t="str">
        <f>IFERROR(SEARCH(";",Table4[[#This Row],[reference/s]],Table4[[#This Row],[Column5]]+1),"")</f>
        <v/>
      </c>
      <c r="CG280" s="1" t="str">
        <f>IFERROR(SEARCH(";",Table4[[#This Row],[reference/s]],Table4[[#This Row],[Column6]]+1),"")</f>
        <v/>
      </c>
      <c r="CH280" s="1" t="str">
        <f>IFERROR(SEARCH(";",Table4[[#This Row],[reference/s]],Table4[[#This Row],[Column7]]+1),"")</f>
        <v/>
      </c>
      <c r="CI280" s="1" t="str">
        <f>IFERROR(SEARCH(";",Table4[[#This Row],[reference/s]],Table4[[#This Row],[Column8]]+1),"")</f>
        <v/>
      </c>
      <c r="CJ280" s="1" t="str">
        <f>IFERROR(SEARCH(";",Table4[[#This Row],[reference/s]],Table4[[#This Row],[Column9]]+1),"")</f>
        <v/>
      </c>
      <c r="CK280" s="1" t="str">
        <f>IFERROR(SEARCH(";",Table4[[#This Row],[reference/s]],Table4[[#This Row],[Column10]]+1),"")</f>
        <v/>
      </c>
      <c r="CL280" s="1" t="str">
        <f>IFERROR(SEARCH(";",Table4[[#This Row],[reference/s]],Table4[[#This Row],[Column11]]+1),"")</f>
        <v/>
      </c>
      <c r="CM280" s="1" t="str">
        <f>IFERROR(MID(Table4[[#This Row],[reference/s]],Table4[[#This Row],[Column3]]+2,Table4[[#This Row],[Column4]]-Table4[[#This Row],[Column3]]-2),"")</f>
        <v/>
      </c>
      <c r="CN280" s="1" t="str">
        <f>IFERROR(MID(Table4[[#This Row],[reference/s]],Table4[[#This Row],[Column4]]+2,Table4[[#This Row],[Column5]]-Table4[[#This Row],[Column4]]-2),"")</f>
        <v/>
      </c>
      <c r="CO280" s="1" t="str">
        <f>IFERROR(MID(Table4[[#This Row],[reference/s]],Table4[[#This Row],[Column5]]+2,Table4[[#This Row],[Column6]]-Table4[[#This Row],[Column5]]-2),"")</f>
        <v/>
      </c>
    </row>
    <row r="281" spans="1:93">
      <c r="A281">
        <v>497</v>
      </c>
      <c r="B281" t="s">
        <v>1581</v>
      </c>
      <c r="C281" t="s">
        <v>606</v>
      </c>
      <c r="D281" t="s">
        <v>356</v>
      </c>
      <c r="E281" t="s">
        <v>357</v>
      </c>
      <c r="F281" s="4">
        <v>39448</v>
      </c>
      <c r="G281" s="4">
        <v>39478</v>
      </c>
      <c r="H281" t="s">
        <v>657</v>
      </c>
      <c r="I281" s="74">
        <v>2008</v>
      </c>
      <c r="K281" t="s">
        <v>1198</v>
      </c>
      <c r="L281" t="s">
        <v>50</v>
      </c>
      <c r="M281" t="s">
        <v>50</v>
      </c>
      <c r="N281" t="s">
        <v>739</v>
      </c>
      <c r="O281" s="11" t="s">
        <v>1160</v>
      </c>
      <c r="P281">
        <v>0</v>
      </c>
      <c r="Q281">
        <v>1</v>
      </c>
      <c r="R281">
        <v>3</v>
      </c>
      <c r="S281">
        <v>0</v>
      </c>
      <c r="T281">
        <v>0</v>
      </c>
      <c r="U281">
        <f>Table4[[#This Row],[Report]]*$P$322+Table4[[#This Row],[Journals]]*$Q$322+Table4[[#This Row],[Databases]]*$R$322+Table4[[#This Row],[Websites]]*$S$322+Table4[[#This Row],[Newspaper]]*$T$322</f>
        <v>90</v>
      </c>
      <c r="V281">
        <f>SUM(Table4[[#This Row],[Report]:[Websites]])</f>
        <v>4</v>
      </c>
      <c r="W281">
        <f>IF(Table4[[#This Row],[Insured Cost]]="",1,IF(Table4[[#This Row],[Reported cost]]="",2,""))</f>
        <v>2</v>
      </c>
      <c r="AE281" s="2">
        <v>70000000</v>
      </c>
      <c r="AF281" s="2"/>
      <c r="AG281" s="78"/>
      <c r="AS281" s="74"/>
      <c r="AT281" s="74"/>
      <c r="BY281" t="s">
        <v>358</v>
      </c>
      <c r="BZ281" t="str">
        <f>IFERROR(LEFT(Table4[[#This Row],[reference/s]],SEARCH(";",Table4[[#This Row],[reference/s]])-1),"")</f>
        <v>EM-Track</v>
      </c>
      <c r="CA281" t="str">
        <f>IFERROR(MID(Table4[[#This Row],[reference/s]],SEARCH(";",Table4[[#This Row],[reference/s]])+2,SEARCH(";",Table4[[#This Row],[reference/s]],SEARCH(";",Table4[[#This Row],[reference/s]])+1)-SEARCH(";",Table4[[#This Row],[reference/s]])-2),"")</f>
        <v>EM-DAT</v>
      </c>
      <c r="CB281">
        <f>IFERROR(SEARCH(";",Table4[[#This Row],[reference/s]]),"")</f>
        <v>9</v>
      </c>
      <c r="CC281" s="1">
        <f>IFERROR(SEARCH(";",Table4[[#This Row],[reference/s]],Table4[[#This Row],[Column2]]+1),"")</f>
        <v>17</v>
      </c>
      <c r="CD281" s="1">
        <f>IFERROR(SEARCH(";",Table4[[#This Row],[reference/s]],Table4[[#This Row],[Column3]]+1),"")</f>
        <v>22</v>
      </c>
      <c r="CE281" s="1" t="str">
        <f>IFERROR(SEARCH(";",Table4[[#This Row],[reference/s]],Table4[[#This Row],[Column4]]+1),"")</f>
        <v/>
      </c>
      <c r="CF281" s="1" t="str">
        <f>IFERROR(SEARCH(";",Table4[[#This Row],[reference/s]],Table4[[#This Row],[Column5]]+1),"")</f>
        <v/>
      </c>
      <c r="CG281" s="1" t="str">
        <f>IFERROR(SEARCH(";",Table4[[#This Row],[reference/s]],Table4[[#This Row],[Column6]]+1),"")</f>
        <v/>
      </c>
      <c r="CH281" s="1" t="str">
        <f>IFERROR(SEARCH(";",Table4[[#This Row],[reference/s]],Table4[[#This Row],[Column7]]+1),"")</f>
        <v/>
      </c>
      <c r="CI281" s="1" t="str">
        <f>IFERROR(SEARCH(";",Table4[[#This Row],[reference/s]],Table4[[#This Row],[Column8]]+1),"")</f>
        <v/>
      </c>
      <c r="CJ281" s="1" t="str">
        <f>IFERROR(SEARCH(";",Table4[[#This Row],[reference/s]],Table4[[#This Row],[Column9]]+1),"")</f>
        <v/>
      </c>
      <c r="CK281" s="1" t="str">
        <f>IFERROR(SEARCH(";",Table4[[#This Row],[reference/s]],Table4[[#This Row],[Column10]]+1),"")</f>
        <v/>
      </c>
      <c r="CL281" s="1" t="str">
        <f>IFERROR(SEARCH(";",Table4[[#This Row],[reference/s]],Table4[[#This Row],[Column11]]+1),"")</f>
        <v/>
      </c>
      <c r="CM281" s="1" t="str">
        <f>IFERROR(MID(Table4[[#This Row],[reference/s]],Table4[[#This Row],[Column3]]+2,Table4[[#This Row],[Column4]]-Table4[[#This Row],[Column3]]-2),"")</f>
        <v>ICA</v>
      </c>
      <c r="CN281" s="1" t="str">
        <f>IFERROR(MID(Table4[[#This Row],[reference/s]],Table4[[#This Row],[Column4]]+2,Table4[[#This Row],[Column5]]-Table4[[#This Row],[Column4]]-2),"")</f>
        <v/>
      </c>
      <c r="CO281" s="1" t="str">
        <f>IFERROR(MID(Table4[[#This Row],[reference/s]],Table4[[#This Row],[Column5]]+2,Table4[[#This Row],[Column6]]-Table4[[#This Row],[Column5]]-2),"")</f>
        <v/>
      </c>
    </row>
    <row r="282" spans="1:93">
      <c r="A282">
        <v>494</v>
      </c>
      <c r="B282" t="s">
        <v>1581</v>
      </c>
      <c r="C282" t="s">
        <v>606</v>
      </c>
      <c r="D282" t="s">
        <v>350</v>
      </c>
      <c r="E282" t="s">
        <v>351</v>
      </c>
      <c r="F282" s="4">
        <v>39492</v>
      </c>
      <c r="G282" s="4">
        <v>39495</v>
      </c>
      <c r="H282" t="s">
        <v>661</v>
      </c>
      <c r="I282" s="74">
        <v>2008</v>
      </c>
      <c r="K282" t="s">
        <v>558</v>
      </c>
      <c r="L282" t="s">
        <v>50</v>
      </c>
      <c r="M282" t="s">
        <v>50</v>
      </c>
      <c r="N282" t="s">
        <v>739</v>
      </c>
      <c r="O282" s="11" t="s">
        <v>1549</v>
      </c>
      <c r="P282">
        <v>0</v>
      </c>
      <c r="Q282">
        <v>1</v>
      </c>
      <c r="R282">
        <v>3</v>
      </c>
      <c r="S282">
        <v>0</v>
      </c>
      <c r="T282">
        <v>1</v>
      </c>
      <c r="U282">
        <f>Table4[[#This Row],[Report]]*$P$322+Table4[[#This Row],[Journals]]*$Q$322+Table4[[#This Row],[Databases]]*$R$322+Table4[[#This Row],[Websites]]*$S$322+Table4[[#This Row],[Newspaper]]*$T$322</f>
        <v>91</v>
      </c>
      <c r="V282">
        <f>SUM(Table4[[#This Row],[Report]:[Websites]])</f>
        <v>4</v>
      </c>
      <c r="W282">
        <f>IF(Table4[[#This Row],[Insured Cost]]="",1,IF(Table4[[#This Row],[Reported cost]]="",2,""))</f>
        <v>2</v>
      </c>
      <c r="AE282" s="2">
        <v>410000000</v>
      </c>
      <c r="AF282" s="2"/>
      <c r="AG282" s="78">
        <v>2000</v>
      </c>
      <c r="AS282" s="74"/>
      <c r="AT282" s="74"/>
      <c r="BD282">
        <v>4000</v>
      </c>
      <c r="BY282" t="s">
        <v>352</v>
      </c>
      <c r="BZ282" t="str">
        <f>IFERROR(LEFT(Table4[[#This Row],[reference/s]],SEARCH(";",Table4[[#This Row],[reference/s]])-1),"")</f>
        <v>EM-Track</v>
      </c>
      <c r="CA282" t="str">
        <f>IFERROR(MID(Table4[[#This Row],[reference/s]],SEARCH(";",Table4[[#This Row],[reference/s]])+2,SEARCH(";",Table4[[#This Row],[reference/s]],SEARCH(";",Table4[[#This Row],[reference/s]])+1)-SEARCH(";",Table4[[#This Row],[reference/s]])-2),"")</f>
        <v>EM-DAT [2]</v>
      </c>
      <c r="CB282">
        <f>IFERROR(SEARCH(";",Table4[[#This Row],[reference/s]]),"")</f>
        <v>9</v>
      </c>
      <c r="CC282" s="1">
        <f>IFERROR(SEARCH(";",Table4[[#This Row],[reference/s]],Table4[[#This Row],[Column2]]+1),"")</f>
        <v>21</v>
      </c>
      <c r="CD282" s="1">
        <f>IFERROR(SEARCH(";",Table4[[#This Row],[reference/s]],Table4[[#This Row],[Column3]]+1),"")</f>
        <v>26</v>
      </c>
      <c r="CE282" s="1">
        <f>IFERROR(SEARCH(";",Table4[[#This Row],[reference/s]],Table4[[#This Row],[Column4]]+1),"")</f>
        <v>47</v>
      </c>
      <c r="CF282" s="1" t="str">
        <f>IFERROR(SEARCH(";",Table4[[#This Row],[reference/s]],Table4[[#This Row],[Column5]]+1),"")</f>
        <v/>
      </c>
      <c r="CG282" s="1" t="str">
        <f>IFERROR(SEARCH(";",Table4[[#This Row],[reference/s]],Table4[[#This Row],[Column6]]+1),"")</f>
        <v/>
      </c>
      <c r="CH282" s="1" t="str">
        <f>IFERROR(SEARCH(";",Table4[[#This Row],[reference/s]],Table4[[#This Row],[Column7]]+1),"")</f>
        <v/>
      </c>
      <c r="CI282" s="1" t="str">
        <f>IFERROR(SEARCH(";",Table4[[#This Row],[reference/s]],Table4[[#This Row],[Column8]]+1),"")</f>
        <v/>
      </c>
      <c r="CJ282" s="1" t="str">
        <f>IFERROR(SEARCH(";",Table4[[#This Row],[reference/s]],Table4[[#This Row],[Column9]]+1),"")</f>
        <v/>
      </c>
      <c r="CK282" s="1" t="str">
        <f>IFERROR(SEARCH(";",Table4[[#This Row],[reference/s]],Table4[[#This Row],[Column10]]+1),"")</f>
        <v/>
      </c>
      <c r="CL282" s="1" t="str">
        <f>IFERROR(SEARCH(";",Table4[[#This Row],[reference/s]],Table4[[#This Row],[Column11]]+1),"")</f>
        <v/>
      </c>
      <c r="CM282" s="1" t="str">
        <f>IFERROR(MID(Table4[[#This Row],[reference/s]],Table4[[#This Row],[Column3]]+2,Table4[[#This Row],[Column4]]-Table4[[#This Row],[Column3]]-2),"")</f>
        <v>ICA</v>
      </c>
      <c r="CN282" s="1" t="str">
        <f>IFERROR(MID(Table4[[#This Row],[reference/s]],Table4[[#This Row],[Column4]]+2,Table4[[#This Row],[Column5]]-Table4[[#This Row],[Column4]]-2),"")</f>
        <v>Apan et al., (2010)</v>
      </c>
      <c r="CO282" s="1" t="str">
        <f>IFERROR(MID(Table4[[#This Row],[reference/s]],Table4[[#This Row],[Column5]]+2,Table4[[#This Row],[Column6]]-Table4[[#This Row],[Column5]]-2),"")</f>
        <v/>
      </c>
    </row>
    <row r="283" spans="1:93">
      <c r="A283">
        <v>499</v>
      </c>
      <c r="B283" t="s">
        <v>1581</v>
      </c>
      <c r="C283" t="s">
        <v>606</v>
      </c>
      <c r="D283" t="s">
        <v>362</v>
      </c>
      <c r="E283" t="s">
        <v>363</v>
      </c>
      <c r="F283" s="4">
        <v>39443</v>
      </c>
      <c r="G283" s="4">
        <v>39454</v>
      </c>
      <c r="H283" t="s">
        <v>657</v>
      </c>
      <c r="I283" s="74">
        <v>2008</v>
      </c>
      <c r="K283" t="s">
        <v>555</v>
      </c>
      <c r="L283" t="s">
        <v>50</v>
      </c>
      <c r="M283" t="s">
        <v>50</v>
      </c>
      <c r="N283" t="s">
        <v>739</v>
      </c>
      <c r="O283" s="11" t="s">
        <v>1548</v>
      </c>
      <c r="P283">
        <v>1</v>
      </c>
      <c r="Q283">
        <v>0</v>
      </c>
      <c r="R283">
        <v>3</v>
      </c>
      <c r="S283">
        <v>0</v>
      </c>
      <c r="T283">
        <v>0</v>
      </c>
      <c r="U283">
        <f>Table4[[#This Row],[Report]]*$P$322+Table4[[#This Row],[Journals]]*$Q$322+Table4[[#This Row],[Databases]]*$R$322+Table4[[#This Row],[Websites]]*$S$322+Table4[[#This Row],[Newspaper]]*$T$322</f>
        <v>100</v>
      </c>
      <c r="V283">
        <f>SUM(Table4[[#This Row],[Report]:[Websites]])</f>
        <v>4</v>
      </c>
      <c r="W283">
        <f>IF(Table4[[#This Row],[Insured Cost]]="",1,IF(Table4[[#This Row],[Reported cost]]="",2,""))</f>
        <v>2</v>
      </c>
      <c r="AE283" s="2">
        <v>15000000</v>
      </c>
      <c r="AF283" s="2"/>
      <c r="AG283" s="78"/>
      <c r="AS283" s="74"/>
      <c r="AT283" s="74"/>
      <c r="BY283" t="s">
        <v>364</v>
      </c>
      <c r="BZ283" t="str">
        <f>IFERROR(LEFT(Table4[[#This Row],[reference/s]],SEARCH(";",Table4[[#This Row],[reference/s]])-1),"")</f>
        <v>EM-Track</v>
      </c>
      <c r="CA283" t="str">
        <f>IFERROR(MID(Table4[[#This Row],[reference/s]],SEARCH(";",Table4[[#This Row],[reference/s]])+2,SEARCH(";",Table4[[#This Row],[reference/s]],SEARCH(";",Table4[[#This Row],[reference/s]])+1)-SEARCH(";",Table4[[#This Row],[reference/s]])-2),"")</f>
        <v>ICA</v>
      </c>
      <c r="CB283">
        <f>IFERROR(SEARCH(";",Table4[[#This Row],[reference/s]]),"")</f>
        <v>9</v>
      </c>
      <c r="CC283" s="1">
        <f>IFERROR(SEARCH(";",Table4[[#This Row],[reference/s]],Table4[[#This Row],[Column2]]+1),"")</f>
        <v>14</v>
      </c>
      <c r="CD283" s="1">
        <f>IFERROR(SEARCH(";",Table4[[#This Row],[reference/s]],Table4[[#This Row],[Column3]]+1),"")</f>
        <v>26</v>
      </c>
      <c r="CE283" s="1" t="str">
        <f>IFERROR(SEARCH(";",Table4[[#This Row],[reference/s]],Table4[[#This Row],[Column4]]+1),"")</f>
        <v/>
      </c>
      <c r="CF283" s="1" t="str">
        <f>IFERROR(SEARCH(";",Table4[[#This Row],[reference/s]],Table4[[#This Row],[Column5]]+1),"")</f>
        <v/>
      </c>
      <c r="CG283" s="1" t="str">
        <f>IFERROR(SEARCH(";",Table4[[#This Row],[reference/s]],Table4[[#This Row],[Column6]]+1),"")</f>
        <v/>
      </c>
      <c r="CH283" s="1" t="str">
        <f>IFERROR(SEARCH(";",Table4[[#This Row],[reference/s]],Table4[[#This Row],[Column7]]+1),"")</f>
        <v/>
      </c>
      <c r="CI283" s="1" t="str">
        <f>IFERROR(SEARCH(";",Table4[[#This Row],[reference/s]],Table4[[#This Row],[Column8]]+1),"")</f>
        <v/>
      </c>
      <c r="CJ283" s="1" t="str">
        <f>IFERROR(SEARCH(";",Table4[[#This Row],[reference/s]],Table4[[#This Row],[Column9]]+1),"")</f>
        <v/>
      </c>
      <c r="CK283" s="1" t="str">
        <f>IFERROR(SEARCH(";",Table4[[#This Row],[reference/s]],Table4[[#This Row],[Column10]]+1),"")</f>
        <v/>
      </c>
      <c r="CL283" s="1" t="str">
        <f>IFERROR(SEARCH(";",Table4[[#This Row],[reference/s]],Table4[[#This Row],[Column11]]+1),"")</f>
        <v/>
      </c>
      <c r="CM283" s="1" t="str">
        <f>IFERROR(MID(Table4[[#This Row],[reference/s]],Table4[[#This Row],[Column3]]+2,Table4[[#This Row],[Column4]]-Table4[[#This Row],[Column3]]-2),"")</f>
        <v>EM-DAT [1]</v>
      </c>
      <c r="CN283" s="1" t="str">
        <f>IFERROR(MID(Table4[[#This Row],[reference/s]],Table4[[#This Row],[Column4]]+2,Table4[[#This Row],[Column5]]-Table4[[#This Row],[Column4]]-2),"")</f>
        <v/>
      </c>
      <c r="CO283" s="1" t="str">
        <f>IFERROR(MID(Table4[[#This Row],[reference/s]],Table4[[#This Row],[Column5]]+2,Table4[[#This Row],[Column6]]-Table4[[#This Row],[Column5]]-2),"")</f>
        <v/>
      </c>
    </row>
    <row r="284" spans="1:93">
      <c r="A284">
        <v>491</v>
      </c>
      <c r="B284" t="s">
        <v>1582</v>
      </c>
      <c r="C284" t="s">
        <v>642</v>
      </c>
      <c r="D284" t="s">
        <v>343</v>
      </c>
      <c r="E284" t="s">
        <v>344</v>
      </c>
      <c r="F284" s="15">
        <v>39768</v>
      </c>
      <c r="G284" s="15">
        <v>39774</v>
      </c>
      <c r="H284" t="s">
        <v>659</v>
      </c>
      <c r="I284" s="74">
        <v>2008</v>
      </c>
      <c r="K284" t="s">
        <v>560</v>
      </c>
      <c r="L284" t="s">
        <v>50</v>
      </c>
      <c r="M284" t="s">
        <v>50</v>
      </c>
      <c r="N284" t="s">
        <v>739</v>
      </c>
      <c r="O284" s="11" t="s">
        <v>1550</v>
      </c>
      <c r="P284">
        <v>1</v>
      </c>
      <c r="Q284">
        <v>0</v>
      </c>
      <c r="R284">
        <v>3</v>
      </c>
      <c r="S284">
        <v>0</v>
      </c>
      <c r="T284">
        <v>41</v>
      </c>
      <c r="U284">
        <f>Table4[[#This Row],[Report]]*$P$322+Table4[[#This Row],[Journals]]*$Q$322+Table4[[#This Row],[Databases]]*$R$322+Table4[[#This Row],[Websites]]*$S$322+Table4[[#This Row],[Newspaper]]*$T$322</f>
        <v>141</v>
      </c>
      <c r="V284">
        <f>SUM(Table4[[#This Row],[Report]:[Websites]])</f>
        <v>4</v>
      </c>
      <c r="W284" t="str">
        <f>IF(Table4[[#This Row],[Insured Cost]]="",1,IF(Table4[[#This Row],[Reported cost]]="",2,""))</f>
        <v/>
      </c>
      <c r="AD284">
        <v>1</v>
      </c>
      <c r="AE284" s="2">
        <v>309000000</v>
      </c>
      <c r="AF284" s="2">
        <v>275000000</v>
      </c>
      <c r="AG284" s="78"/>
      <c r="AS284" s="74"/>
      <c r="AT284" s="74"/>
      <c r="BY284" t="s">
        <v>345</v>
      </c>
      <c r="BZ284" t="str">
        <f>IFERROR(LEFT(Table4[[#This Row],[reference/s]],SEARCH(";",Table4[[#This Row],[reference/s]])-1),"")</f>
        <v>EM-Track</v>
      </c>
      <c r="CA284" t="str">
        <f>IFERROR(MID(Table4[[#This Row],[reference/s]],SEARCH(";",Table4[[#This Row],[reference/s]])+2,SEARCH(";",Table4[[#This Row],[reference/s]],SEARCH(";",Table4[[#This Row],[reference/s]])+1)-SEARCH(";",Table4[[#This Row],[reference/s]])-2),"")</f>
        <v>EM-DAT</v>
      </c>
      <c r="CB284">
        <f>IFERROR(SEARCH(";",Table4[[#This Row],[reference/s]]),"")</f>
        <v>9</v>
      </c>
      <c r="CC284" s="1">
        <f>IFERROR(SEARCH(";",Table4[[#This Row],[reference/s]],Table4[[#This Row],[Column2]]+1),"")</f>
        <v>17</v>
      </c>
      <c r="CD284" s="1">
        <f>IFERROR(SEARCH(";",Table4[[#This Row],[reference/s]],Table4[[#This Row],[Column3]]+1),"")</f>
        <v>22</v>
      </c>
      <c r="CE284" s="1">
        <f>IFERROR(SEARCH(";",Table4[[#This Row],[reference/s]],Table4[[#This Row],[Column4]]+1),"")</f>
        <v>39</v>
      </c>
      <c r="CF284" s="1">
        <f>IFERROR(SEARCH(";",Table4[[#This Row],[reference/s]],Table4[[#This Row],[Column5]]+1),"")</f>
        <v>58</v>
      </c>
      <c r="CG284" s="1" t="str">
        <f>IFERROR(SEARCH(";",Table4[[#This Row],[reference/s]],Table4[[#This Row],[Column6]]+1),"")</f>
        <v/>
      </c>
      <c r="CH284" s="1" t="str">
        <f>IFERROR(SEARCH(";",Table4[[#This Row],[reference/s]],Table4[[#This Row],[Column7]]+1),"")</f>
        <v/>
      </c>
      <c r="CI284" s="1" t="str">
        <f>IFERROR(SEARCH(";",Table4[[#This Row],[reference/s]],Table4[[#This Row],[Column8]]+1),"")</f>
        <v/>
      </c>
      <c r="CJ284" s="1" t="str">
        <f>IFERROR(SEARCH(";",Table4[[#This Row],[reference/s]],Table4[[#This Row],[Column9]]+1),"")</f>
        <v/>
      </c>
      <c r="CK284" s="1" t="str">
        <f>IFERROR(SEARCH(";",Table4[[#This Row],[reference/s]],Table4[[#This Row],[Column10]]+1),"")</f>
        <v/>
      </c>
      <c r="CL284" s="1" t="str">
        <f>IFERROR(SEARCH(";",Table4[[#This Row],[reference/s]],Table4[[#This Row],[Column11]]+1),"")</f>
        <v/>
      </c>
      <c r="CM284" s="1" t="str">
        <f>IFERROR(MID(Table4[[#This Row],[reference/s]],Table4[[#This Row],[Column3]]+2,Table4[[#This Row],[Column4]]-Table4[[#This Row],[Column3]]-2),"")</f>
        <v>ICA</v>
      </c>
      <c r="CN284" s="1" t="str">
        <f>IFERROR(MID(Table4[[#This Row],[reference/s]],Table4[[#This Row],[Column4]]+2,Table4[[#This Row],[Column5]]-Table4[[#This Row],[Column4]]-2),"")</f>
        <v>PDF - newspaper</v>
      </c>
      <c r="CO284" s="1" t="str">
        <f>IFERROR(MID(Table4[[#This Row],[reference/s]],Table4[[#This Row],[Column5]]+2,Table4[[#This Row],[Column6]]-Table4[[#This Row],[Column5]]-2),"")</f>
        <v>QLD flood history</v>
      </c>
    </row>
    <row r="285" spans="1:93">
      <c r="A285">
        <v>483</v>
      </c>
      <c r="B285" t="s">
        <v>1590</v>
      </c>
      <c r="C285" t="s">
        <v>810</v>
      </c>
      <c r="D285" s="6" t="s">
        <v>802</v>
      </c>
      <c r="E285" t="s">
        <v>803</v>
      </c>
      <c r="F285" s="4">
        <v>39840</v>
      </c>
      <c r="G285" s="4">
        <v>39851</v>
      </c>
      <c r="H285" t="s">
        <v>661</v>
      </c>
      <c r="I285" s="74">
        <v>2009</v>
      </c>
      <c r="K285" t="s">
        <v>787</v>
      </c>
      <c r="L285" t="s">
        <v>1247</v>
      </c>
      <c r="M285" t="s">
        <v>30</v>
      </c>
      <c r="N285" t="s">
        <v>51</v>
      </c>
      <c r="O285" s="11" t="s">
        <v>1248</v>
      </c>
      <c r="U285">
        <f>Table4[[#This Row],[Report]]*$P$322+Table4[[#This Row],[Journals]]*$Q$322+Table4[[#This Row],[Databases]]*$R$322+Table4[[#This Row],[Websites]]*$S$322+Table4[[#This Row],[Newspaper]]*$T$322</f>
        <v>0</v>
      </c>
      <c r="V285">
        <f>SUM(Table4[[#This Row],[Report]:[Websites]])</f>
        <v>0</v>
      </c>
      <c r="W285">
        <f>IF(Table4[[#This Row],[Insured Cost]]="",1,IF(Table4[[#This Row],[Reported cost]]="",2,""))</f>
        <v>2</v>
      </c>
      <c r="AA285">
        <v>3000</v>
      </c>
      <c r="AD285">
        <v>374</v>
      </c>
      <c r="AE285" s="2">
        <v>800000000</v>
      </c>
      <c r="AF285" s="2"/>
      <c r="AG285" s="78"/>
      <c r="AS285" s="74"/>
      <c r="AT285" s="74"/>
      <c r="BT285" t="s">
        <v>749</v>
      </c>
      <c r="BV285" t="s">
        <v>804</v>
      </c>
      <c r="BZ285" t="str">
        <f>IFERROR(LEFT(Table4[[#This Row],[reference/s]],SEARCH(";",Table4[[#This Row],[reference/s]])-1),"")</f>
        <v>EM-DAT</v>
      </c>
      <c r="CA285" t="str">
        <f>IFERROR(MID(Table4[[#This Row],[reference/s]],SEARCH(";",Table4[[#This Row],[reference/s]])+2,SEARCH(";",Table4[[#This Row],[reference/s]],SEARCH(";",Table4[[#This Row],[reference/s]])+1)-SEARCH(";",Table4[[#This Row],[reference/s]])-2),"")</f>
        <v>Report</v>
      </c>
      <c r="CB285">
        <f>IFERROR(SEARCH(";",Table4[[#This Row],[reference/s]]),"")</f>
        <v>7</v>
      </c>
      <c r="CC285" s="1">
        <f>IFERROR(SEARCH(";",Table4[[#This Row],[reference/s]],Table4[[#This Row],[Column2]]+1),"")</f>
        <v>15</v>
      </c>
      <c r="CD285" s="1">
        <f>IFERROR(SEARCH(";",Table4[[#This Row],[reference/s]],Table4[[#This Row],[Column3]]+1),"")</f>
        <v>41</v>
      </c>
      <c r="CE285" s="1">
        <f>IFERROR(SEARCH(";",Table4[[#This Row],[reference/s]],Table4[[#This Row],[Column4]]+1),"")</f>
        <v>64</v>
      </c>
      <c r="CF285" s="1">
        <f>IFERROR(SEARCH(";",Table4[[#This Row],[reference/s]],Table4[[#This Row],[Column5]]+1),"")</f>
        <v>87</v>
      </c>
      <c r="CG285" s="1" t="str">
        <f>IFERROR(SEARCH(";",Table4[[#This Row],[reference/s]],Table4[[#This Row],[Column6]]+1),"")</f>
        <v/>
      </c>
      <c r="CH285" s="1" t="str">
        <f>IFERROR(SEARCH(";",Table4[[#This Row],[reference/s]],Table4[[#This Row],[Column7]]+1),"")</f>
        <v/>
      </c>
      <c r="CI285" s="1" t="str">
        <f>IFERROR(SEARCH(";",Table4[[#This Row],[reference/s]],Table4[[#This Row],[Column8]]+1),"")</f>
        <v/>
      </c>
      <c r="CJ285" s="1" t="str">
        <f>IFERROR(SEARCH(";",Table4[[#This Row],[reference/s]],Table4[[#This Row],[Column9]]+1),"")</f>
        <v/>
      </c>
      <c r="CK285" s="1" t="str">
        <f>IFERROR(SEARCH(";",Table4[[#This Row],[reference/s]],Table4[[#This Row],[Column10]]+1),"")</f>
        <v/>
      </c>
      <c r="CL285" s="1" t="str">
        <f>IFERROR(SEARCH(";",Table4[[#This Row],[reference/s]],Table4[[#This Row],[Column11]]+1),"")</f>
        <v/>
      </c>
      <c r="CM285" s="1" t="str">
        <f>IFERROR(MID(Table4[[#This Row],[reference/s]],Table4[[#This Row],[Column3]]+2,Table4[[#This Row],[Column4]]-Table4[[#This Row],[Column3]]-2),"")</f>
        <v>Narin and Fawcett (2013)</v>
      </c>
      <c r="CN285" s="1" t="str">
        <f>IFERROR(MID(Table4[[#This Row],[reference/s]],Table4[[#This Row],[Column4]]+2,Table4[[#This Row],[Column5]]-Table4[[#This Row],[Column4]]-2),"")</f>
        <v>Nitchske et al., 2010</v>
      </c>
      <c r="CO285" s="1" t="str">
        <f>IFERROR(MID(Table4[[#This Row],[reference/s]],Table4[[#This Row],[Column5]]+2,Table4[[#This Row],[Column6]]-Table4[[#This Row],[Column5]]-2),"")</f>
        <v>Langlois et al., 2013</v>
      </c>
    </row>
    <row r="286" spans="1:93">
      <c r="A286">
        <v>490</v>
      </c>
      <c r="B286" t="s">
        <v>1582</v>
      </c>
      <c r="C286" t="s">
        <v>606</v>
      </c>
      <c r="D286" t="s">
        <v>340</v>
      </c>
      <c r="E286" t="s">
        <v>341</v>
      </c>
      <c r="F286" s="4">
        <v>39903</v>
      </c>
      <c r="G286" s="4">
        <v>39905</v>
      </c>
      <c r="H286" t="s">
        <v>662</v>
      </c>
      <c r="I286" s="74">
        <v>2009</v>
      </c>
      <c r="K286" t="s">
        <v>563</v>
      </c>
      <c r="L286" t="s">
        <v>37</v>
      </c>
      <c r="M286" t="s">
        <v>37</v>
      </c>
      <c r="N286" t="s">
        <v>739</v>
      </c>
      <c r="O286" s="11" t="s">
        <v>1270</v>
      </c>
      <c r="P286">
        <v>0</v>
      </c>
      <c r="Q286">
        <v>0</v>
      </c>
      <c r="R286">
        <v>2</v>
      </c>
      <c r="S286">
        <v>0</v>
      </c>
      <c r="T286">
        <v>1</v>
      </c>
      <c r="U286">
        <f>Table4[[#This Row],[Report]]*$P$322+Table4[[#This Row],[Journals]]*$Q$322+Table4[[#This Row],[Databases]]*$R$322+Table4[[#This Row],[Websites]]*$S$322+Table4[[#This Row],[Newspaper]]*$T$322</f>
        <v>41</v>
      </c>
      <c r="V286">
        <f>SUM(Table4[[#This Row],[Report]:[Websites]])</f>
        <v>2</v>
      </c>
      <c r="W286" t="str">
        <f>IF(Table4[[#This Row],[Insured Cost]]="",1,IF(Table4[[#This Row],[Reported cost]]="",2,""))</f>
        <v/>
      </c>
      <c r="Y286">
        <v>5000</v>
      </c>
      <c r="Z286">
        <v>400</v>
      </c>
      <c r="AA286">
        <v>6</v>
      </c>
      <c r="AD286">
        <v>1</v>
      </c>
      <c r="AE286" s="2">
        <v>37000000</v>
      </c>
      <c r="AF286" s="2">
        <v>30000000</v>
      </c>
      <c r="AG286" s="78"/>
      <c r="AS286" s="74"/>
      <c r="AT286" s="74"/>
      <c r="BY286" t="s">
        <v>342</v>
      </c>
      <c r="BZ286" t="str">
        <f>IFERROR(LEFT(Table4[[#This Row],[reference/s]],SEARCH(";",Table4[[#This Row],[reference/s]])-1),"")</f>
        <v>EM-Track</v>
      </c>
      <c r="CA286" t="str">
        <f>IFERROR(MID(Table4[[#This Row],[reference/s]],SEARCH(";",Table4[[#This Row],[reference/s]])+2,SEARCH(";",Table4[[#This Row],[reference/s]],SEARCH(";",Table4[[#This Row],[reference/s]])+1)-SEARCH(";",Table4[[#This Row],[reference/s]])-2),"")</f>
        <v>ICA</v>
      </c>
      <c r="CB286">
        <f>IFERROR(SEARCH(";",Table4[[#This Row],[reference/s]]),"")</f>
        <v>9</v>
      </c>
      <c r="CC286" s="1">
        <f>IFERROR(SEARCH(";",Table4[[#This Row],[reference/s]],Table4[[#This Row],[Column2]]+1),"")</f>
        <v>14</v>
      </c>
      <c r="CD286" s="1" t="str">
        <f>IFERROR(SEARCH(";",Table4[[#This Row],[reference/s]],Table4[[#This Row],[Column3]]+1),"")</f>
        <v/>
      </c>
      <c r="CE286" s="1" t="str">
        <f>IFERROR(SEARCH(";",Table4[[#This Row],[reference/s]],Table4[[#This Row],[Column4]]+1),"")</f>
        <v/>
      </c>
      <c r="CF286" s="1" t="str">
        <f>IFERROR(SEARCH(";",Table4[[#This Row],[reference/s]],Table4[[#This Row],[Column5]]+1),"")</f>
        <v/>
      </c>
      <c r="CG286" s="1" t="str">
        <f>IFERROR(SEARCH(";",Table4[[#This Row],[reference/s]],Table4[[#This Row],[Column6]]+1),"")</f>
        <v/>
      </c>
      <c r="CH286" s="1" t="str">
        <f>IFERROR(SEARCH(";",Table4[[#This Row],[reference/s]],Table4[[#This Row],[Column7]]+1),"")</f>
        <v/>
      </c>
      <c r="CI286" s="1" t="str">
        <f>IFERROR(SEARCH(";",Table4[[#This Row],[reference/s]],Table4[[#This Row],[Column8]]+1),"")</f>
        <v/>
      </c>
      <c r="CJ286" s="1" t="str">
        <f>IFERROR(SEARCH(";",Table4[[#This Row],[reference/s]],Table4[[#This Row],[Column9]]+1),"")</f>
        <v/>
      </c>
      <c r="CK286" s="1" t="str">
        <f>IFERROR(SEARCH(";",Table4[[#This Row],[reference/s]],Table4[[#This Row],[Column10]]+1),"")</f>
        <v/>
      </c>
      <c r="CL286" s="1" t="str">
        <f>IFERROR(SEARCH(";",Table4[[#This Row],[reference/s]],Table4[[#This Row],[Column11]]+1),"")</f>
        <v/>
      </c>
      <c r="CM286" s="1" t="str">
        <f>IFERROR(MID(Table4[[#This Row],[reference/s]],Table4[[#This Row],[Column3]]+2,Table4[[#This Row],[Column4]]-Table4[[#This Row],[Column3]]-2),"")</f>
        <v/>
      </c>
      <c r="CN286" s="1" t="str">
        <f>IFERROR(MID(Table4[[#This Row],[reference/s]],Table4[[#This Row],[Column4]]+2,Table4[[#This Row],[Column5]]-Table4[[#This Row],[Column4]]-2),"")</f>
        <v/>
      </c>
      <c r="CO286" s="1" t="str">
        <f>IFERROR(MID(Table4[[#This Row],[reference/s]],Table4[[#This Row],[Column5]]+2,Table4[[#This Row],[Column6]]-Table4[[#This Row],[Column5]]-2),"")</f>
        <v/>
      </c>
    </row>
    <row r="287" spans="1:93">
      <c r="A287">
        <v>484</v>
      </c>
      <c r="B287" t="s">
        <v>1587</v>
      </c>
      <c r="C287" t="s">
        <v>606</v>
      </c>
      <c r="D287" t="s">
        <v>337</v>
      </c>
      <c r="E287" t="s">
        <v>338</v>
      </c>
      <c r="F287" s="7">
        <v>39953</v>
      </c>
      <c r="G287" s="7">
        <v>39956</v>
      </c>
      <c r="H287" t="s">
        <v>675</v>
      </c>
      <c r="I287" s="74">
        <v>2009</v>
      </c>
      <c r="K287" t="s">
        <v>1246</v>
      </c>
      <c r="L287" t="s">
        <v>766</v>
      </c>
      <c r="M287" t="s">
        <v>37</v>
      </c>
      <c r="N287" t="s">
        <v>50</v>
      </c>
      <c r="O287" s="11" t="s">
        <v>1269</v>
      </c>
      <c r="P287">
        <v>0</v>
      </c>
      <c r="Q287">
        <v>0</v>
      </c>
      <c r="R287">
        <v>3</v>
      </c>
      <c r="S287">
        <v>0</v>
      </c>
      <c r="T287">
        <v>0</v>
      </c>
      <c r="U287">
        <f>Table4[[#This Row],[Report]]*$P$322+Table4[[#This Row],[Journals]]*$Q$322+Table4[[#This Row],[Databases]]*$R$322+Table4[[#This Row],[Websites]]*$S$322+Table4[[#This Row],[Newspaper]]*$T$322</f>
        <v>60</v>
      </c>
      <c r="V287">
        <f>SUM(Table4[[#This Row],[Report]:[Websites]])</f>
        <v>3</v>
      </c>
      <c r="W287">
        <f>IF(Table4[[#This Row],[Insured Cost]]="",1,IF(Table4[[#This Row],[Reported cost]]="",2,""))</f>
        <v>2</v>
      </c>
      <c r="AD287">
        <v>1</v>
      </c>
      <c r="AE287" s="2">
        <v>48000000</v>
      </c>
      <c r="AF287" s="2"/>
      <c r="AG287" s="78"/>
      <c r="AS287" s="74"/>
      <c r="AT287" s="74"/>
      <c r="BY287" t="s">
        <v>339</v>
      </c>
      <c r="BZ287" t="str">
        <f>IFERROR(LEFT(Table4[[#This Row],[reference/s]],SEARCH(";",Table4[[#This Row],[reference/s]])-1),"")</f>
        <v>EM-Track</v>
      </c>
      <c r="CA287" t="str">
        <f>IFERROR(MID(Table4[[#This Row],[reference/s]],SEARCH(";",Table4[[#This Row],[reference/s]])+2,SEARCH(";",Table4[[#This Row],[reference/s]],SEARCH(";",Table4[[#This Row],[reference/s]])+1)-SEARCH(";",Table4[[#This Row],[reference/s]])-2),"")</f>
        <v>EM-DAT</v>
      </c>
      <c r="CB287">
        <f>IFERROR(SEARCH(";",Table4[[#This Row],[reference/s]]),"")</f>
        <v>9</v>
      </c>
      <c r="CC287" s="1">
        <f>IFERROR(SEARCH(";",Table4[[#This Row],[reference/s]],Table4[[#This Row],[Column2]]+1),"")</f>
        <v>17</v>
      </c>
      <c r="CD287" s="1" t="str">
        <f>IFERROR(SEARCH(";",Table4[[#This Row],[reference/s]],Table4[[#This Row],[Column3]]+1),"")</f>
        <v/>
      </c>
      <c r="CE287" s="1" t="str">
        <f>IFERROR(SEARCH(";",Table4[[#This Row],[reference/s]],Table4[[#This Row],[Column4]]+1),"")</f>
        <v/>
      </c>
      <c r="CF287" s="1" t="str">
        <f>IFERROR(SEARCH(";",Table4[[#This Row],[reference/s]],Table4[[#This Row],[Column5]]+1),"")</f>
        <v/>
      </c>
      <c r="CG287" s="1" t="str">
        <f>IFERROR(SEARCH(";",Table4[[#This Row],[reference/s]],Table4[[#This Row],[Column6]]+1),"")</f>
        <v/>
      </c>
      <c r="CH287" s="1" t="str">
        <f>IFERROR(SEARCH(";",Table4[[#This Row],[reference/s]],Table4[[#This Row],[Column7]]+1),"")</f>
        <v/>
      </c>
      <c r="CI287" s="1" t="str">
        <f>IFERROR(SEARCH(";",Table4[[#This Row],[reference/s]],Table4[[#This Row],[Column8]]+1),"")</f>
        <v/>
      </c>
      <c r="CJ287" s="1" t="str">
        <f>IFERROR(SEARCH(";",Table4[[#This Row],[reference/s]],Table4[[#This Row],[Column9]]+1),"")</f>
        <v/>
      </c>
      <c r="CK287" s="1" t="str">
        <f>IFERROR(SEARCH(";",Table4[[#This Row],[reference/s]],Table4[[#This Row],[Column10]]+1),"")</f>
        <v/>
      </c>
      <c r="CL287" s="1" t="str">
        <f>IFERROR(SEARCH(";",Table4[[#This Row],[reference/s]],Table4[[#This Row],[Column11]]+1),"")</f>
        <v/>
      </c>
      <c r="CM287" s="1" t="str">
        <f>IFERROR(MID(Table4[[#This Row],[reference/s]],Table4[[#This Row],[Column3]]+2,Table4[[#This Row],[Column4]]-Table4[[#This Row],[Column3]]-2),"")</f>
        <v/>
      </c>
      <c r="CN287" s="1" t="str">
        <f>IFERROR(MID(Table4[[#This Row],[reference/s]],Table4[[#This Row],[Column4]]+2,Table4[[#This Row],[Column5]]-Table4[[#This Row],[Column4]]-2),"")</f>
        <v/>
      </c>
      <c r="CO287" s="1" t="str">
        <f>IFERROR(MID(Table4[[#This Row],[reference/s]],Table4[[#This Row],[Column5]]+2,Table4[[#This Row],[Column6]]-Table4[[#This Row],[Column5]]-2),"")</f>
        <v/>
      </c>
    </row>
    <row r="288" spans="1:93" s="62" customFormat="1">
      <c r="A288" s="62">
        <v>482</v>
      </c>
      <c r="B288" s="62" t="s">
        <v>1585</v>
      </c>
      <c r="C288" s="62" t="s">
        <v>585</v>
      </c>
      <c r="D288" s="62" t="s">
        <v>334</v>
      </c>
      <c r="E288" s="62" t="s">
        <v>335</v>
      </c>
      <c r="F288" s="63">
        <v>39851</v>
      </c>
      <c r="G288" s="63">
        <v>39852</v>
      </c>
      <c r="H288" s="62" t="s">
        <v>661</v>
      </c>
      <c r="I288" s="77">
        <v>2009</v>
      </c>
      <c r="K288" s="62" t="s">
        <v>562</v>
      </c>
      <c r="L288" s="62" t="s">
        <v>30</v>
      </c>
      <c r="M288" s="62" t="s">
        <v>30</v>
      </c>
      <c r="N288" s="62" t="s">
        <v>739</v>
      </c>
      <c r="O288" s="67" t="s">
        <v>1271</v>
      </c>
      <c r="P288" s="62">
        <v>1</v>
      </c>
      <c r="Q288" s="62">
        <v>0</v>
      </c>
      <c r="R288" s="62">
        <v>3</v>
      </c>
      <c r="S288" s="62">
        <v>0</v>
      </c>
      <c r="T288" s="62">
        <v>0</v>
      </c>
      <c r="U288" s="62">
        <f>Table4[[#This Row],[Report]]*$P$322+Table4[[#This Row],[Journals]]*$Q$322+Table4[[#This Row],[Databases]]*$R$322+Table4[[#This Row],[Websites]]*$S$322+Table4[[#This Row],[Newspaper]]*$T$322</f>
        <v>100</v>
      </c>
      <c r="V288" s="62">
        <f>SUM(Table4[[#This Row],[Report]:[Websites]])</f>
        <v>4</v>
      </c>
      <c r="W288" s="62" t="str">
        <f>IF(Table4[[#This Row],[Insured Cost]]="",1,IF(Table4[[#This Row],[Reported cost]]="",2,""))</f>
        <v/>
      </c>
      <c r="AA288" s="62">
        <v>414</v>
      </c>
      <c r="AD288" s="62">
        <v>173</v>
      </c>
      <c r="AE288" s="65">
        <v>1070000000</v>
      </c>
      <c r="AF288" s="65">
        <v>4400000000</v>
      </c>
      <c r="AG288" s="81"/>
      <c r="AS288" s="77"/>
      <c r="AT288" s="77"/>
      <c r="BE288" s="62">
        <v>2029</v>
      </c>
      <c r="BQ288" s="62">
        <v>61</v>
      </c>
      <c r="BY288" s="62" t="s">
        <v>336</v>
      </c>
      <c r="BZ288" s="62" t="str">
        <f>IFERROR(LEFT(Table4[[#This Row],[reference/s]],SEARCH(";",Table4[[#This Row],[reference/s]])-1),"")</f>
        <v>EM-Track</v>
      </c>
      <c r="CA288" s="62" t="str">
        <f>IFERROR(MID(Table4[[#This Row],[reference/s]],SEARCH(";",Table4[[#This Row],[reference/s]])+2,SEARCH(";",Table4[[#This Row],[reference/s]],SEARCH(";",Table4[[#This Row],[reference/s]])+1)-SEARCH(";",Table4[[#This Row],[reference/s]])-2),"")</f>
        <v>ICA</v>
      </c>
      <c r="CB288" s="62">
        <f>IFERROR(SEARCH(";",Table4[[#This Row],[reference/s]]),"")</f>
        <v>9</v>
      </c>
      <c r="CC288" s="66">
        <f>IFERROR(SEARCH(";",Table4[[#This Row],[reference/s]],Table4[[#This Row],[Column2]]+1),"")</f>
        <v>14</v>
      </c>
      <c r="CD288" s="66">
        <f>IFERROR(SEARCH(";",Table4[[#This Row],[reference/s]],Table4[[#This Row],[Column3]]+1),"")</f>
        <v>35</v>
      </c>
      <c r="CE288" s="66" t="str">
        <f>IFERROR(SEARCH(";",Table4[[#This Row],[reference/s]],Table4[[#This Row],[Column4]]+1),"")</f>
        <v/>
      </c>
      <c r="CF288" s="66" t="str">
        <f>IFERROR(SEARCH(";",Table4[[#This Row],[reference/s]],Table4[[#This Row],[Column5]]+1),"")</f>
        <v/>
      </c>
      <c r="CG288" s="66" t="str">
        <f>IFERROR(SEARCH(";",Table4[[#This Row],[reference/s]],Table4[[#This Row],[Column6]]+1),"")</f>
        <v/>
      </c>
      <c r="CH288" s="66" t="str">
        <f>IFERROR(SEARCH(";",Table4[[#This Row],[reference/s]],Table4[[#This Row],[Column7]]+1),"")</f>
        <v/>
      </c>
      <c r="CI288" s="66" t="str">
        <f>IFERROR(SEARCH(";",Table4[[#This Row],[reference/s]],Table4[[#This Row],[Column8]]+1),"")</f>
        <v/>
      </c>
      <c r="CJ288" s="66" t="str">
        <f>IFERROR(SEARCH(";",Table4[[#This Row],[reference/s]],Table4[[#This Row],[Column9]]+1),"")</f>
        <v/>
      </c>
      <c r="CK288" s="66" t="str">
        <f>IFERROR(SEARCH(";",Table4[[#This Row],[reference/s]],Table4[[#This Row],[Column10]]+1),"")</f>
        <v/>
      </c>
      <c r="CL288" s="66" t="str">
        <f>IFERROR(SEARCH(";",Table4[[#This Row],[reference/s]],Table4[[#This Row],[Column11]]+1),"")</f>
        <v/>
      </c>
      <c r="CM288" s="66" t="str">
        <f>IFERROR(MID(Table4[[#This Row],[reference/s]],Table4[[#This Row],[Column3]]+2,Table4[[#This Row],[Column4]]-Table4[[#This Row],[Column3]]-2),"")</f>
        <v xml:space="preserve">*Get info from JH* </v>
      </c>
      <c r="CN288" s="66" t="str">
        <f>IFERROR(MID(Table4[[#This Row],[reference/s]],Table4[[#This Row],[Column4]]+2,Table4[[#This Row],[Column5]]-Table4[[#This Row],[Column4]]-2),"")</f>
        <v/>
      </c>
      <c r="CO288" s="66" t="str">
        <f>IFERROR(MID(Table4[[#This Row],[reference/s]],Table4[[#This Row],[Column5]]+2,Table4[[#This Row],[Column6]]-Table4[[#This Row],[Column5]]-2),"")</f>
        <v/>
      </c>
    </row>
    <row r="289" spans="1:93">
      <c r="A289">
        <v>481</v>
      </c>
      <c r="B289" t="s">
        <v>1582</v>
      </c>
      <c r="C289" t="s">
        <v>606</v>
      </c>
      <c r="D289" t="s">
        <v>332</v>
      </c>
      <c r="E289" t="s">
        <v>1170</v>
      </c>
      <c r="F289" s="7">
        <v>39825</v>
      </c>
      <c r="G289" s="7">
        <v>39858</v>
      </c>
      <c r="H289" t="s">
        <v>661</v>
      </c>
      <c r="I289" s="74">
        <v>2009</v>
      </c>
      <c r="K289" t="s">
        <v>561</v>
      </c>
      <c r="L289" t="s">
        <v>50</v>
      </c>
      <c r="M289" t="s">
        <v>50</v>
      </c>
      <c r="N289" t="s">
        <v>739</v>
      </c>
      <c r="O289" s="11" t="s">
        <v>1551</v>
      </c>
      <c r="P289">
        <v>4</v>
      </c>
      <c r="Q289">
        <v>0</v>
      </c>
      <c r="R289">
        <v>3</v>
      </c>
      <c r="S289">
        <v>3</v>
      </c>
      <c r="T289">
        <v>46</v>
      </c>
      <c r="U289">
        <f>Table4[[#This Row],[Report]]*$P$322+Table4[[#This Row],[Journals]]*$Q$322+Table4[[#This Row],[Databases]]*$R$322+Table4[[#This Row],[Websites]]*$S$322+Table4[[#This Row],[Newspaper]]*$T$322</f>
        <v>296</v>
      </c>
      <c r="V289">
        <f>SUM(Table4[[#This Row],[Report]:[Websites]])</f>
        <v>10</v>
      </c>
      <c r="W289" t="str">
        <f>IF(Table4[[#This Row],[Insured Cost]]="",1,IF(Table4[[#This Row],[Reported cost]]="",2,""))</f>
        <v/>
      </c>
      <c r="AD289">
        <v>1</v>
      </c>
      <c r="AE289" s="2">
        <v>19000000</v>
      </c>
      <c r="AF289" s="2">
        <v>21500000</v>
      </c>
      <c r="AG289" s="78">
        <v>25</v>
      </c>
      <c r="AS289" s="74"/>
      <c r="AT289" s="74"/>
      <c r="BD289">
        <v>3000</v>
      </c>
      <c r="BY289" t="s">
        <v>333</v>
      </c>
      <c r="BZ289" t="str">
        <f>IFERROR(LEFT(Table4[[#This Row],[reference/s]],SEARCH(";",Table4[[#This Row],[reference/s]])-1),"")</f>
        <v>EM-TRACK</v>
      </c>
      <c r="CA289" t="str">
        <f>IFERROR(MID(Table4[[#This Row],[reference/s]],SEARCH(";",Table4[[#This Row],[reference/s]])+2,SEARCH(";",Table4[[#This Row],[reference/s]],SEARCH(";",Table4[[#This Row],[reference/s]])+1)-SEARCH(";",Table4[[#This Row],[reference/s]])-2),"")</f>
        <v>EM-DAT</v>
      </c>
      <c r="CB289">
        <f>IFERROR(SEARCH(";",Table4[[#This Row],[reference/s]]),"")</f>
        <v>9</v>
      </c>
      <c r="CC289" s="1">
        <f>IFERROR(SEARCH(";",Table4[[#This Row],[reference/s]],Table4[[#This Row],[Column2]]+1),"")</f>
        <v>17</v>
      </c>
      <c r="CD289" s="1">
        <f>IFERROR(SEARCH(";",Table4[[#This Row],[reference/s]],Table4[[#This Row],[Column3]]+1),"")</f>
        <v>22</v>
      </c>
      <c r="CE289" s="1">
        <f>IFERROR(SEARCH(";",Table4[[#This Row],[reference/s]],Table4[[#This Row],[Column4]]+1),"")</f>
        <v>41</v>
      </c>
      <c r="CF289" s="1">
        <f>IFERROR(SEARCH(";",Table4[[#This Row],[reference/s]],Table4[[#This Row],[Column5]]+1),"")</f>
        <v>58</v>
      </c>
      <c r="CG289" s="1">
        <f>IFERROR(SEARCH(";",Table4[[#This Row],[reference/s]],Table4[[#This Row],[Column6]]+1),"")</f>
        <v>76</v>
      </c>
      <c r="CH289" s="1">
        <f>IFERROR(SEARCH(";",Table4[[#This Row],[reference/s]],Table4[[#This Row],[Column7]]+1),"")</f>
        <v>93</v>
      </c>
      <c r="CI289" s="1">
        <f>IFERROR(SEARCH(";",Table4[[#This Row],[reference/s]],Table4[[#This Row],[Column8]]+1),"")</f>
        <v>118</v>
      </c>
      <c r="CJ289" s="1">
        <f>IFERROR(SEARCH(";",Table4[[#This Row],[reference/s]],Table4[[#This Row],[Column9]]+1),"")</f>
        <v>132</v>
      </c>
      <c r="CK289" s="1">
        <f>IFERROR(SEARCH(";",Table4[[#This Row],[reference/s]],Table4[[#This Row],[Column10]]+1),"")</f>
        <v>180</v>
      </c>
      <c r="CL289" s="1">
        <f>IFERROR(SEARCH(";",Table4[[#This Row],[reference/s]],Table4[[#This Row],[Column11]]+1),"")</f>
        <v>310</v>
      </c>
      <c r="CM289" s="1" t="str">
        <f>IFERROR(MID(Table4[[#This Row],[reference/s]],Table4[[#This Row],[Column3]]+2,Table4[[#This Row],[Column4]]-Table4[[#This Row],[Column3]]-2),"")</f>
        <v>ICA</v>
      </c>
      <c r="CN289" s="1" t="str">
        <f>IFERROR(MID(Table4[[#This Row],[reference/s]],Table4[[#This Row],[Column4]]+2,Table4[[#This Row],[Column5]]-Table4[[#This Row],[Column4]]-2),"")</f>
        <v>QLD flood history</v>
      </c>
      <c r="CO289" s="1" t="str">
        <f>IFERROR(MID(Table4[[#This Row],[reference/s]],Table4[[#This Row],[Column5]]+2,Table4[[#This Row],[Column6]]-Table4[[#This Row],[Column5]]-2),"")</f>
        <v>pdf - newspaper</v>
      </c>
    </row>
    <row r="290" spans="1:93">
      <c r="B290" t="s">
        <v>1593</v>
      </c>
      <c r="C290" t="s">
        <v>475</v>
      </c>
      <c r="D290" t="s">
        <v>1252</v>
      </c>
      <c r="E290" t="s">
        <v>1253</v>
      </c>
      <c r="F290" s="7">
        <v>40246</v>
      </c>
      <c r="G290" s="7">
        <v>40258</v>
      </c>
      <c r="H290" t="s">
        <v>658</v>
      </c>
      <c r="I290" s="74">
        <v>2010</v>
      </c>
      <c r="J290" s="1"/>
      <c r="K290" t="s">
        <v>558</v>
      </c>
      <c r="L290" t="s">
        <v>50</v>
      </c>
      <c r="M290" t="s">
        <v>50</v>
      </c>
      <c r="O290" s="35" t="s">
        <v>1553</v>
      </c>
      <c r="P290">
        <v>1</v>
      </c>
      <c r="Q290">
        <v>0</v>
      </c>
      <c r="R290">
        <v>1</v>
      </c>
      <c r="S290">
        <v>1</v>
      </c>
      <c r="T290">
        <v>0</v>
      </c>
      <c r="U290">
        <f>Table4[[#This Row],[Report]]*$P$322+Table4[[#This Row],[Journals]]*$Q$322+Table4[[#This Row],[Databases]]*$R$322+Table4[[#This Row],[Websites]]*$S$322+Table4[[#This Row],[Newspaper]]*$T$322</f>
        <v>70</v>
      </c>
      <c r="V290">
        <f>SUM(Table4[[#This Row],[Report]:[Websites]])</f>
        <v>3</v>
      </c>
      <c r="W290" s="1">
        <f>IF(Table4[[#This Row],[Insured Cost]]="",1,IF(Table4[[#This Row],[Reported cost]]="",2,""))</f>
        <v>1</v>
      </c>
      <c r="X290">
        <v>300</v>
      </c>
      <c r="Y290">
        <v>60000</v>
      </c>
      <c r="AD290">
        <v>1</v>
      </c>
      <c r="AE290"/>
      <c r="AF290" s="8">
        <v>80000000</v>
      </c>
      <c r="AG290" s="78"/>
      <c r="AS290" s="74"/>
      <c r="AT290" s="74"/>
      <c r="BZ290" s="1" t="str">
        <f>IFERROR(LEFT(Table4[[#This Row],[reference/s]],SEARCH(";",Table4[[#This Row],[reference/s]])-1),"")</f>
        <v>EM-DAT</v>
      </c>
      <c r="CA290" s="1" t="str">
        <f>IFERROR(MID(Table4[[#This Row],[reference/s]],SEARCH(";",Table4[[#This Row],[reference/s]])+2,SEARCH(";",Table4[[#This Row],[reference/s]],SEARCH(";",Table4[[#This Row],[reference/s]])+1)-SEARCH(";",Table4[[#This Row],[reference/s]])-2),"")</f>
        <v>wiki (check for refs)</v>
      </c>
      <c r="CB290" s="1">
        <f>IFERROR(SEARCH(";",Table4[[#This Row],[reference/s]]),"")</f>
        <v>7</v>
      </c>
      <c r="CC290" s="1">
        <f>IFERROR(SEARCH(";",Table4[[#This Row],[reference/s]],Table4[[#This Row],[Column2]]+1),"")</f>
        <v>30</v>
      </c>
      <c r="CD290" s="1" t="str">
        <f>IFERROR(SEARCH(";",Table4[[#This Row],[reference/s]],Table4[[#This Row],[Column3]]+1),"")</f>
        <v/>
      </c>
      <c r="CE290" s="1" t="str">
        <f>IFERROR(SEARCH(";",Table4[[#This Row],[reference/s]],Table4[[#This Row],[Column4]]+1),"")</f>
        <v/>
      </c>
      <c r="CF290" s="1" t="str">
        <f>IFERROR(SEARCH(";",Table4[[#This Row],[reference/s]],Table4[[#This Row],[Column5]]+1),"")</f>
        <v/>
      </c>
      <c r="CG290" s="1" t="str">
        <f>IFERROR(SEARCH(";",Table4[[#This Row],[reference/s]],Table4[[#This Row],[Column6]]+1),"")</f>
        <v/>
      </c>
      <c r="CH290" s="1" t="str">
        <f>IFERROR(SEARCH(";",Table4[[#This Row],[reference/s]],Table4[[#This Row],[Column7]]+1),"")</f>
        <v/>
      </c>
      <c r="CI290" s="1" t="str">
        <f>IFERROR(SEARCH(";",Table4[[#This Row],[reference/s]],Table4[[#This Row],[Column8]]+1),"")</f>
        <v/>
      </c>
      <c r="CJ290" s="1" t="str">
        <f>IFERROR(SEARCH(";",Table4[[#This Row],[reference/s]],Table4[[#This Row],[Column9]]+1),"")</f>
        <v/>
      </c>
      <c r="CK290" s="1" t="str">
        <f>IFERROR(SEARCH(";",Table4[[#This Row],[reference/s]],Table4[[#This Row],[Column10]]+1),"")</f>
        <v/>
      </c>
      <c r="CL290" s="1" t="str">
        <f>IFERROR(SEARCH(";",Table4[[#This Row],[reference/s]],Table4[[#This Row],[Column11]]+1),"")</f>
        <v/>
      </c>
      <c r="CM290" s="1" t="str">
        <f>IFERROR(MID(Table4[[#This Row],[reference/s]],Table4[[#This Row],[Column3]]+2,Table4[[#This Row],[Column4]]-Table4[[#This Row],[Column3]]-2),"")</f>
        <v/>
      </c>
      <c r="CN290" s="1" t="str">
        <f>IFERROR(MID(Table4[[#This Row],[reference/s]],Table4[[#This Row],[Column4]]+2,Table4[[#This Row],[Column5]]-Table4[[#This Row],[Column4]]-2),"")</f>
        <v/>
      </c>
      <c r="CO290" s="1" t="str">
        <f>IFERROR(MID(Table4[[#This Row],[reference/s]],Table4[[#This Row],[Column5]]+2,Table4[[#This Row],[Column6]]-Table4[[#This Row],[Column5]]-2),"")</f>
        <v/>
      </c>
    </row>
    <row r="291" spans="1:93">
      <c r="B291" t="s">
        <v>1582</v>
      </c>
      <c r="C291" t="s">
        <v>585</v>
      </c>
      <c r="D291" t="s">
        <v>1250</v>
      </c>
      <c r="E291" t="s">
        <v>812</v>
      </c>
      <c r="F291" s="15">
        <v>40176</v>
      </c>
      <c r="G291" s="15">
        <v>40176</v>
      </c>
      <c r="H291" t="s">
        <v>660</v>
      </c>
      <c r="I291" s="74">
        <v>2010</v>
      </c>
      <c r="J291" s="1"/>
      <c r="K291" t="s">
        <v>813</v>
      </c>
      <c r="L291" t="s">
        <v>33</v>
      </c>
      <c r="M291" t="s">
        <v>33</v>
      </c>
      <c r="O291" s="11" t="s">
        <v>1552</v>
      </c>
      <c r="P291">
        <v>1</v>
      </c>
      <c r="Q291">
        <v>0</v>
      </c>
      <c r="R291">
        <v>0</v>
      </c>
      <c r="S291">
        <v>0</v>
      </c>
      <c r="T291">
        <v>50</v>
      </c>
      <c r="U291">
        <f>Table4[[#This Row],[Report]]*$P$322+Table4[[#This Row],[Journals]]*$Q$322+Table4[[#This Row],[Databases]]*$R$322+Table4[[#This Row],[Websites]]*$S$322+Table4[[#This Row],[Newspaper]]*$T$322</f>
        <v>90</v>
      </c>
      <c r="V291">
        <f>SUM(Table4[[#This Row],[Report]:[Websites]])</f>
        <v>1</v>
      </c>
      <c r="W291" t="str">
        <f>IF(Table4[[#This Row],[Insured Cost]]="",1,IF(Table4[[#This Row],[Reported cost]]="",2,""))</f>
        <v/>
      </c>
      <c r="AA291">
        <v>3</v>
      </c>
      <c r="AE291" s="2">
        <v>7400000</v>
      </c>
      <c r="AF291" s="8">
        <v>50000000</v>
      </c>
      <c r="AG291" s="78"/>
      <c r="AS291" s="74"/>
      <c r="AT291" s="74"/>
      <c r="BE291">
        <v>38</v>
      </c>
      <c r="BZ291" t="str">
        <f>IFERROR(LEFT(Table4[[#This Row],[reference/s]],SEARCH(";",Table4[[#This Row],[reference/s]])-1),"")</f>
        <v>FESA report</v>
      </c>
      <c r="CA291" t="str">
        <f>IFERROR(MID(Table4[[#This Row],[reference/s]],SEARCH(";",Table4[[#This Row],[reference/s]])+2,SEARCH(";",Table4[[#This Row],[reference/s]],SEARCH(";",Table4[[#This Row],[reference/s]])+1)-SEARCH(";",Table4[[#This Row],[reference/s]])-2),"")</f>
        <v>PDF newspaper</v>
      </c>
      <c r="CB291">
        <f>IFERROR(SEARCH(";",Table4[[#This Row],[reference/s]]),"")</f>
        <v>12</v>
      </c>
      <c r="CC291" s="1">
        <f>IFERROR(SEARCH(";",Table4[[#This Row],[reference/s]],Table4[[#This Row],[Column2]]+1),"")</f>
        <v>27</v>
      </c>
      <c r="CD291" s="1" t="str">
        <f>IFERROR(SEARCH(";",Table4[[#This Row],[reference/s]],Table4[[#This Row],[Column3]]+1),"")</f>
        <v/>
      </c>
      <c r="CE291" s="1" t="str">
        <f>IFERROR(SEARCH(";",Table4[[#This Row],[reference/s]],Table4[[#This Row],[Column4]]+1),"")</f>
        <v/>
      </c>
      <c r="CF291" s="1" t="str">
        <f>IFERROR(SEARCH(";",Table4[[#This Row],[reference/s]],Table4[[#This Row],[Column5]]+1),"")</f>
        <v/>
      </c>
      <c r="CG291" s="1" t="str">
        <f>IFERROR(SEARCH(";",Table4[[#This Row],[reference/s]],Table4[[#This Row],[Column6]]+1),"")</f>
        <v/>
      </c>
      <c r="CH291" s="1" t="str">
        <f>IFERROR(SEARCH(";",Table4[[#This Row],[reference/s]],Table4[[#This Row],[Column7]]+1),"")</f>
        <v/>
      </c>
      <c r="CI291" s="1" t="str">
        <f>IFERROR(SEARCH(";",Table4[[#This Row],[reference/s]],Table4[[#This Row],[Column8]]+1),"")</f>
        <v/>
      </c>
      <c r="CJ291" s="1" t="str">
        <f>IFERROR(SEARCH(";",Table4[[#This Row],[reference/s]],Table4[[#This Row],[Column9]]+1),"")</f>
        <v/>
      </c>
      <c r="CK291" s="1" t="str">
        <f>IFERROR(SEARCH(";",Table4[[#This Row],[reference/s]],Table4[[#This Row],[Column10]]+1),"")</f>
        <v/>
      </c>
      <c r="CL291" s="1" t="str">
        <f>IFERROR(SEARCH(";",Table4[[#This Row],[reference/s]],Table4[[#This Row],[Column11]]+1),"")</f>
        <v/>
      </c>
      <c r="CM291" s="1" t="str">
        <f>IFERROR(MID(Table4[[#This Row],[reference/s]],Table4[[#This Row],[Column3]]+2,Table4[[#This Row],[Column4]]-Table4[[#This Row],[Column3]]-2),"")</f>
        <v/>
      </c>
      <c r="CN291" s="1" t="str">
        <f>IFERROR(MID(Table4[[#This Row],[reference/s]],Table4[[#This Row],[Column4]]+2,Table4[[#This Row],[Column5]]-Table4[[#This Row],[Column4]]-2),"")</f>
        <v/>
      </c>
      <c r="CO291" s="1" t="str">
        <f>IFERROR(MID(Table4[[#This Row],[reference/s]],Table4[[#This Row],[Column5]]+2,Table4[[#This Row],[Column6]]-Table4[[#This Row],[Column5]]-2),"")</f>
        <v/>
      </c>
    </row>
    <row r="292" spans="1:93">
      <c r="A292">
        <v>509</v>
      </c>
      <c r="B292" t="s">
        <v>1591</v>
      </c>
      <c r="C292" t="s">
        <v>642</v>
      </c>
      <c r="D292" t="s">
        <v>382</v>
      </c>
      <c r="E292" t="s">
        <v>383</v>
      </c>
      <c r="F292" s="7">
        <v>40259</v>
      </c>
      <c r="G292" s="7">
        <v>40259</v>
      </c>
      <c r="H292" t="s">
        <v>658</v>
      </c>
      <c r="I292" s="74">
        <v>2010</v>
      </c>
      <c r="K292" t="s">
        <v>564</v>
      </c>
      <c r="L292" t="s">
        <v>33</v>
      </c>
      <c r="M292" t="s">
        <v>33</v>
      </c>
      <c r="N292" t="s">
        <v>739</v>
      </c>
      <c r="O292" s="11" t="s">
        <v>1257</v>
      </c>
      <c r="P292">
        <v>0</v>
      </c>
      <c r="Q292">
        <v>1</v>
      </c>
      <c r="R292">
        <v>3</v>
      </c>
      <c r="S292">
        <v>0</v>
      </c>
      <c r="T292">
        <v>0</v>
      </c>
      <c r="U292">
        <f>Table4[[#This Row],[Report]]*$P$322+Table4[[#This Row],[Journals]]*$Q$322+Table4[[#This Row],[Databases]]*$R$322+Table4[[#This Row],[Websites]]*$S$322+Table4[[#This Row],[Newspaper]]*$T$322</f>
        <v>90</v>
      </c>
      <c r="V292">
        <f>SUM(Table4[[#This Row],[Report]:[Websites]])</f>
        <v>4</v>
      </c>
      <c r="W292">
        <f>IF(Table4[[#This Row],[Insured Cost]]="",1,IF(Table4[[#This Row],[Reported cost]]="",2,""))</f>
        <v>2</v>
      </c>
      <c r="X292">
        <v>100</v>
      </c>
      <c r="AE292" s="2">
        <v>1053000000</v>
      </c>
      <c r="AF292" s="2"/>
      <c r="AG292" s="78"/>
      <c r="AS292" s="74"/>
      <c r="AT292" s="74"/>
      <c r="BY292" t="s">
        <v>384</v>
      </c>
      <c r="BZ292" t="str">
        <f>IFERROR(LEFT(Table4[[#This Row],[reference/s]],SEARCH(";",Table4[[#This Row],[reference/s]])-1),"")</f>
        <v>EM-Track</v>
      </c>
      <c r="CA292" t="str">
        <f>IFERROR(MID(Table4[[#This Row],[reference/s]],SEARCH(";",Table4[[#This Row],[reference/s]])+2,SEARCH(";",Table4[[#This Row],[reference/s]],SEARCH(";",Table4[[#This Row],[reference/s]])+1)-SEARCH(";",Table4[[#This Row],[reference/s]])-2),"")</f>
        <v>ICA</v>
      </c>
      <c r="CB292">
        <f>IFERROR(SEARCH(";",Table4[[#This Row],[reference/s]]),"")</f>
        <v>9</v>
      </c>
      <c r="CC292" s="1">
        <f>IFERROR(SEARCH(";",Table4[[#This Row],[reference/s]],Table4[[#This Row],[Column2]]+1),"")</f>
        <v>14</v>
      </c>
      <c r="CD292" s="1">
        <f>IFERROR(SEARCH(";",Table4[[#This Row],[reference/s]],Table4[[#This Row],[Column3]]+1),"")</f>
        <v>22</v>
      </c>
      <c r="CE292" s="1" t="str">
        <f>IFERROR(SEARCH(";",Table4[[#This Row],[reference/s]],Table4[[#This Row],[Column4]]+1),"")</f>
        <v/>
      </c>
      <c r="CF292" s="1" t="str">
        <f>IFERROR(SEARCH(";",Table4[[#This Row],[reference/s]],Table4[[#This Row],[Column5]]+1),"")</f>
        <v/>
      </c>
      <c r="CG292" s="1" t="str">
        <f>IFERROR(SEARCH(";",Table4[[#This Row],[reference/s]],Table4[[#This Row],[Column6]]+1),"")</f>
        <v/>
      </c>
      <c r="CH292" s="1" t="str">
        <f>IFERROR(SEARCH(";",Table4[[#This Row],[reference/s]],Table4[[#This Row],[Column7]]+1),"")</f>
        <v/>
      </c>
      <c r="CI292" s="1" t="str">
        <f>IFERROR(SEARCH(";",Table4[[#This Row],[reference/s]],Table4[[#This Row],[Column8]]+1),"")</f>
        <v/>
      </c>
      <c r="CJ292" s="1" t="str">
        <f>IFERROR(SEARCH(";",Table4[[#This Row],[reference/s]],Table4[[#This Row],[Column9]]+1),"")</f>
        <v/>
      </c>
      <c r="CK292" s="1" t="str">
        <f>IFERROR(SEARCH(";",Table4[[#This Row],[reference/s]],Table4[[#This Row],[Column10]]+1),"")</f>
        <v/>
      </c>
      <c r="CL292" s="1" t="str">
        <f>IFERROR(SEARCH(";",Table4[[#This Row],[reference/s]],Table4[[#This Row],[Column11]]+1),"")</f>
        <v/>
      </c>
      <c r="CM292" s="1" t="str">
        <f>IFERROR(MID(Table4[[#This Row],[reference/s]],Table4[[#This Row],[Column3]]+2,Table4[[#This Row],[Column4]]-Table4[[#This Row],[Column3]]-2),"")</f>
        <v>EM-DAT</v>
      </c>
      <c r="CN292" s="1" t="str">
        <f>IFERROR(MID(Table4[[#This Row],[reference/s]],Table4[[#This Row],[Column4]]+2,Table4[[#This Row],[Column5]]-Table4[[#This Row],[Column4]]-2),"")</f>
        <v/>
      </c>
      <c r="CO292" s="1" t="str">
        <f>IFERROR(MID(Table4[[#This Row],[reference/s]],Table4[[#This Row],[Column5]]+2,Table4[[#This Row],[Column6]]-Table4[[#This Row],[Column5]]-2),"")</f>
        <v/>
      </c>
    </row>
    <row r="293" spans="1:93">
      <c r="A293">
        <v>506</v>
      </c>
      <c r="B293" t="s">
        <v>1589</v>
      </c>
      <c r="C293" t="s">
        <v>642</v>
      </c>
      <c r="D293" t="s">
        <v>376</v>
      </c>
      <c r="E293" t="s">
        <v>377</v>
      </c>
      <c r="F293" s="7">
        <v>40243</v>
      </c>
      <c r="G293" s="7">
        <v>40244</v>
      </c>
      <c r="H293" t="s">
        <v>658</v>
      </c>
      <c r="I293" s="74">
        <v>2010</v>
      </c>
      <c r="K293" t="s">
        <v>515</v>
      </c>
      <c r="L293" t="s">
        <v>30</v>
      </c>
      <c r="M293" t="s">
        <v>30</v>
      </c>
      <c r="N293" t="s">
        <v>739</v>
      </c>
      <c r="O293" s="35" t="s">
        <v>1258</v>
      </c>
      <c r="P293">
        <v>0</v>
      </c>
      <c r="Q293">
        <v>1</v>
      </c>
      <c r="R293">
        <v>3</v>
      </c>
      <c r="S293">
        <v>1</v>
      </c>
      <c r="T293">
        <v>0</v>
      </c>
      <c r="U293">
        <f>Table4[[#This Row],[Report]]*$P$322+Table4[[#This Row],[Journals]]*$Q$322+Table4[[#This Row],[Databases]]*$R$322+Table4[[#This Row],[Websites]]*$S$322+Table4[[#This Row],[Newspaper]]*$T$322</f>
        <v>100</v>
      </c>
      <c r="V293">
        <f>SUM(Table4[[#This Row],[Report]:[Websites]])</f>
        <v>5</v>
      </c>
      <c r="W293">
        <f>IF(Table4[[#This Row],[Insured Cost]]="",1,IF(Table4[[#This Row],[Reported cost]]="",2,""))</f>
        <v>2</v>
      </c>
      <c r="Y293">
        <v>20000</v>
      </c>
      <c r="AA293">
        <v>100</v>
      </c>
      <c r="AE293" s="2">
        <v>1044000000</v>
      </c>
      <c r="AF293" s="2"/>
      <c r="AG293" s="78">
        <v>2200</v>
      </c>
      <c r="AS293" s="74"/>
      <c r="AT293" s="74"/>
      <c r="BB293" t="s">
        <v>1254</v>
      </c>
      <c r="BD293">
        <v>2200</v>
      </c>
      <c r="BF293">
        <v>100</v>
      </c>
      <c r="BY293" t="s">
        <v>378</v>
      </c>
      <c r="BZ293" t="str">
        <f>IFERROR(LEFT(Table4[[#This Row],[reference/s]],SEARCH(";",Table4[[#This Row],[reference/s]])-1),"")</f>
        <v>EM-Track</v>
      </c>
      <c r="CA293" t="str">
        <f>IFERROR(MID(Table4[[#This Row],[reference/s]],SEARCH(";",Table4[[#This Row],[reference/s]])+2,SEARCH(";",Table4[[#This Row],[reference/s]],SEARCH(";",Table4[[#This Row],[reference/s]])+1)-SEARCH(";",Table4[[#This Row],[reference/s]])-2),"")</f>
        <v>ICA</v>
      </c>
      <c r="CB293">
        <f>IFERROR(SEARCH(";",Table4[[#This Row],[reference/s]]),"")</f>
        <v>9</v>
      </c>
      <c r="CC293" s="1">
        <f>IFERROR(SEARCH(";",Table4[[#This Row],[reference/s]],Table4[[#This Row],[Column2]]+1),"")</f>
        <v>14</v>
      </c>
      <c r="CD293" s="1">
        <f>IFERROR(SEARCH(";",Table4[[#This Row],[reference/s]],Table4[[#This Row],[Column3]]+1),"")</f>
        <v>22</v>
      </c>
      <c r="CE293" s="1">
        <f>IFERROR(SEARCH(";",Table4[[#This Row],[reference/s]],Table4[[#This Row],[Column4]]+1),"")</f>
        <v>35</v>
      </c>
      <c r="CF293" s="1" t="str">
        <f>IFERROR(SEARCH(";",Table4[[#This Row],[reference/s]],Table4[[#This Row],[Column5]]+1),"")</f>
        <v/>
      </c>
      <c r="CG293" s="1" t="str">
        <f>IFERROR(SEARCH(";",Table4[[#This Row],[reference/s]],Table4[[#This Row],[Column6]]+1),"")</f>
        <v/>
      </c>
      <c r="CH293" s="1" t="str">
        <f>IFERROR(SEARCH(";",Table4[[#This Row],[reference/s]],Table4[[#This Row],[Column7]]+1),"")</f>
        <v/>
      </c>
      <c r="CI293" s="1" t="str">
        <f>IFERROR(SEARCH(";",Table4[[#This Row],[reference/s]],Table4[[#This Row],[Column8]]+1),"")</f>
        <v/>
      </c>
      <c r="CJ293" s="1" t="str">
        <f>IFERROR(SEARCH(";",Table4[[#This Row],[reference/s]],Table4[[#This Row],[Column9]]+1),"")</f>
        <v/>
      </c>
      <c r="CK293" s="1" t="str">
        <f>IFERROR(SEARCH(";",Table4[[#This Row],[reference/s]],Table4[[#This Row],[Column10]]+1),"")</f>
        <v/>
      </c>
      <c r="CL293" s="1" t="str">
        <f>IFERROR(SEARCH(";",Table4[[#This Row],[reference/s]],Table4[[#This Row],[Column11]]+1),"")</f>
        <v/>
      </c>
      <c r="CM293" s="1" t="str">
        <f>IFERROR(MID(Table4[[#This Row],[reference/s]],Table4[[#This Row],[Column3]]+2,Table4[[#This Row],[Column4]]-Table4[[#This Row],[Column3]]-2),"")</f>
        <v>EM-DAT</v>
      </c>
      <c r="CN293" s="1" t="str">
        <f>IFERROR(MID(Table4[[#This Row],[reference/s]],Table4[[#This Row],[Column4]]+2,Table4[[#This Row],[Column5]]-Table4[[#This Row],[Column4]]-2),"")</f>
        <v>wiki (refs)</v>
      </c>
      <c r="CO293" s="1" t="str">
        <f>IFERROR(MID(Table4[[#This Row],[reference/s]],Table4[[#This Row],[Column5]]+2,Table4[[#This Row],[Column6]]-Table4[[#This Row],[Column5]]-2),"")</f>
        <v/>
      </c>
    </row>
    <row r="294" spans="1:93">
      <c r="A294">
        <v>510</v>
      </c>
      <c r="B294" t="s">
        <v>1581</v>
      </c>
      <c r="C294" t="s">
        <v>606</v>
      </c>
      <c r="D294" t="s">
        <v>385</v>
      </c>
      <c r="E294" t="s">
        <v>386</v>
      </c>
      <c r="F294" s="7">
        <v>40237</v>
      </c>
      <c r="G294" s="7">
        <v>40242</v>
      </c>
      <c r="H294" t="s">
        <v>658</v>
      </c>
      <c r="I294" s="74">
        <v>2010</v>
      </c>
      <c r="K294" t="s">
        <v>1265</v>
      </c>
      <c r="L294" t="s">
        <v>623</v>
      </c>
      <c r="M294" t="s">
        <v>50</v>
      </c>
      <c r="N294" t="s">
        <v>37</v>
      </c>
      <c r="O294" s="11" t="s">
        <v>1266</v>
      </c>
      <c r="P294">
        <v>2</v>
      </c>
      <c r="Q294">
        <v>0</v>
      </c>
      <c r="R294">
        <v>3</v>
      </c>
      <c r="S294">
        <v>0</v>
      </c>
      <c r="T294">
        <v>0</v>
      </c>
      <c r="U294">
        <f>Table4[[#This Row],[Report]]*$P$322+Table4[[#This Row],[Journals]]*$Q$322+Table4[[#This Row],[Databases]]*$R$322+Table4[[#This Row],[Websites]]*$S$322+Table4[[#This Row],[Newspaper]]*$T$322</f>
        <v>140</v>
      </c>
      <c r="V294">
        <f>SUM(Table4[[#This Row],[Report]:[Websites]])</f>
        <v>5</v>
      </c>
      <c r="W294">
        <f>IF(Table4[[#This Row],[Insured Cost]]="",1,IF(Table4[[#This Row],[Reported cost]]="",2,""))</f>
        <v>2</v>
      </c>
      <c r="AE294" s="2">
        <v>46700000</v>
      </c>
      <c r="AF294" s="2"/>
      <c r="AG294" s="78"/>
      <c r="AS294" s="74"/>
      <c r="AT294" s="74"/>
      <c r="BY294" t="s">
        <v>387</v>
      </c>
      <c r="BZ294" t="str">
        <f>IFERROR(LEFT(Table4[[#This Row],[reference/s]],SEARCH(";",Table4[[#This Row],[reference/s]])-1),"")</f>
        <v>EM-Track</v>
      </c>
      <c r="CA294" t="str">
        <f>IFERROR(MID(Table4[[#This Row],[reference/s]],SEARCH(";",Table4[[#This Row],[reference/s]])+2,SEARCH(";",Table4[[#This Row],[reference/s]],SEARCH(";",Table4[[#This Row],[reference/s]])+1)-SEARCH(";",Table4[[#This Row],[reference/s]])-2),"")</f>
        <v>EM-DAT</v>
      </c>
      <c r="CB294">
        <f>IFERROR(SEARCH(";",Table4[[#This Row],[reference/s]]),"")</f>
        <v>9</v>
      </c>
      <c r="CC294" s="1">
        <f>IFERROR(SEARCH(";",Table4[[#This Row],[reference/s]],Table4[[#This Row],[Column2]]+1),"")</f>
        <v>17</v>
      </c>
      <c r="CD294" s="1">
        <f>IFERROR(SEARCH(";",Table4[[#This Row],[reference/s]],Table4[[#This Row],[Column3]]+1),"")</f>
        <v>22</v>
      </c>
      <c r="CE294" s="1">
        <f>IFERROR(SEARCH(";",Table4[[#This Row],[reference/s]],Table4[[#This Row],[Column4]]+1),"")</f>
        <v>41</v>
      </c>
      <c r="CF294" s="1" t="str">
        <f>IFERROR(SEARCH(";",Table4[[#This Row],[reference/s]],Table4[[#This Row],[Column5]]+1),"")</f>
        <v/>
      </c>
      <c r="CG294" s="1" t="str">
        <f>IFERROR(SEARCH(";",Table4[[#This Row],[reference/s]],Table4[[#This Row],[Column6]]+1),"")</f>
        <v/>
      </c>
      <c r="CH294" s="1" t="str">
        <f>IFERROR(SEARCH(";",Table4[[#This Row],[reference/s]],Table4[[#This Row],[Column7]]+1),"")</f>
        <v/>
      </c>
      <c r="CI294" s="1" t="str">
        <f>IFERROR(SEARCH(";",Table4[[#This Row],[reference/s]],Table4[[#This Row],[Column8]]+1),"")</f>
        <v/>
      </c>
      <c r="CJ294" s="1" t="str">
        <f>IFERROR(SEARCH(";",Table4[[#This Row],[reference/s]],Table4[[#This Row],[Column9]]+1),"")</f>
        <v/>
      </c>
      <c r="CK294" s="1" t="str">
        <f>IFERROR(SEARCH(";",Table4[[#This Row],[reference/s]],Table4[[#This Row],[Column10]]+1),"")</f>
        <v/>
      </c>
      <c r="CL294" s="1" t="str">
        <f>IFERROR(SEARCH(";",Table4[[#This Row],[reference/s]],Table4[[#This Row],[Column11]]+1),"")</f>
        <v/>
      </c>
      <c r="CM294" s="1" t="str">
        <f>IFERROR(MID(Table4[[#This Row],[reference/s]],Table4[[#This Row],[Column3]]+2,Table4[[#This Row],[Column4]]-Table4[[#This Row],[Column3]]-2),"")</f>
        <v>ICA</v>
      </c>
      <c r="CN294" s="1" t="str">
        <f>IFERROR(MID(Table4[[#This Row],[reference/s]],Table4[[#This Row],[Column4]]+2,Table4[[#This Row],[Column5]]-Table4[[#This Row],[Column4]]-2),"")</f>
        <v>QLD flood history</v>
      </c>
      <c r="CO294" s="1" t="str">
        <f>IFERROR(MID(Table4[[#This Row],[reference/s]],Table4[[#This Row],[Column5]]+2,Table4[[#This Row],[Column6]]-Table4[[#This Row],[Column5]]-2),"")</f>
        <v/>
      </c>
    </row>
    <row r="295" spans="1:93">
      <c r="B295" t="s">
        <v>1590</v>
      </c>
      <c r="C295" t="s">
        <v>810</v>
      </c>
      <c r="D295" s="6"/>
      <c r="E295" s="15" t="s">
        <v>925</v>
      </c>
      <c r="F295" s="15">
        <v>40573</v>
      </c>
      <c r="G295" s="15">
        <v>40580</v>
      </c>
      <c r="H295" t="s">
        <v>661</v>
      </c>
      <c r="I295" s="74">
        <v>2011</v>
      </c>
      <c r="K295" t="s">
        <v>539</v>
      </c>
      <c r="L295" t="s">
        <v>37</v>
      </c>
      <c r="M295" t="s">
        <v>37</v>
      </c>
      <c r="O295" s="11" t="s">
        <v>1267</v>
      </c>
      <c r="U295">
        <f>Table4[[#This Row],[Report]]*$P$322+Table4[[#This Row],[Journals]]*$Q$322+Table4[[#This Row],[Databases]]*$R$322+Table4[[#This Row],[Websites]]*$S$322+Table4[[#This Row],[Newspaper]]*$T$322</f>
        <v>0</v>
      </c>
      <c r="V295">
        <f>SUM(Table4[[#This Row],[Report]:[Websites]])</f>
        <v>0</v>
      </c>
      <c r="W295">
        <f>IF(Table4[[#This Row],[Insured Cost]]="",1,IF(Table4[[#This Row],[Reported cost]]="",2,""))</f>
        <v>2</v>
      </c>
      <c r="AA295">
        <v>595</v>
      </c>
      <c r="AD295">
        <v>96</v>
      </c>
      <c r="AE295" s="2">
        <v>25000</v>
      </c>
      <c r="AF295" s="2"/>
      <c r="AG295" s="78"/>
      <c r="AS295" s="74"/>
      <c r="AT295" s="74"/>
      <c r="BZ295" t="str">
        <f>IFERROR(LEFT(Table4[[#This Row],[reference/s]],SEARCH(";",Table4[[#This Row],[reference/s]])-1),"")</f>
        <v>PDF - newspaper</v>
      </c>
      <c r="CA295" t="str">
        <f>IFERROR(MID(Table4[[#This Row],[reference/s]],SEARCH(";",Table4[[#This Row],[reference/s]])+2,SEARCH(";",Table4[[#This Row],[reference/s]],SEARCH(";",Table4[[#This Row],[reference/s]])+1)-SEARCH(";",Table4[[#This Row],[reference/s]])-2),"")</f>
        <v>Scaffer et al., 2012</v>
      </c>
      <c r="CB295">
        <f>IFERROR(SEARCH(";",Table4[[#This Row],[reference/s]]),"")</f>
        <v>16</v>
      </c>
      <c r="CC295" s="1">
        <f>IFERROR(SEARCH(";",Table4[[#This Row],[reference/s]],Table4[[#This Row],[Column2]]+1),"")</f>
        <v>38</v>
      </c>
      <c r="CD295" s="1">
        <f>IFERROR(SEARCH(";",Table4[[#This Row],[reference/s]],Table4[[#This Row],[Column3]]+1),"")</f>
        <v>50</v>
      </c>
      <c r="CE295" s="1" t="str">
        <f>IFERROR(SEARCH(";",Table4[[#This Row],[reference/s]],Table4[[#This Row],[Column4]]+1),"")</f>
        <v/>
      </c>
      <c r="CF295" s="1" t="str">
        <f>IFERROR(SEARCH(";",Table4[[#This Row],[reference/s]],Table4[[#This Row],[Column5]]+1),"")</f>
        <v/>
      </c>
      <c r="CG295" s="1" t="str">
        <f>IFERROR(SEARCH(";",Table4[[#This Row],[reference/s]],Table4[[#This Row],[Column6]]+1),"")</f>
        <v/>
      </c>
      <c r="CH295" s="1" t="str">
        <f>IFERROR(SEARCH(";",Table4[[#This Row],[reference/s]],Table4[[#This Row],[Column7]]+1),"")</f>
        <v/>
      </c>
      <c r="CI295" s="1" t="str">
        <f>IFERROR(SEARCH(";",Table4[[#This Row],[reference/s]],Table4[[#This Row],[Column8]]+1),"")</f>
        <v/>
      </c>
      <c r="CJ295" s="1" t="str">
        <f>IFERROR(SEARCH(";",Table4[[#This Row],[reference/s]],Table4[[#This Row],[Column9]]+1),"")</f>
        <v/>
      </c>
      <c r="CK295" s="1" t="str">
        <f>IFERROR(SEARCH(";",Table4[[#This Row],[reference/s]],Table4[[#This Row],[Column10]]+1),"")</f>
        <v/>
      </c>
      <c r="CL295" s="1" t="str">
        <f>IFERROR(SEARCH(";",Table4[[#This Row],[reference/s]],Table4[[#This Row],[Column11]]+1),"")</f>
        <v/>
      </c>
      <c r="CM295" s="1" t="str">
        <f>IFERROR(MID(Table4[[#This Row],[reference/s]],Table4[[#This Row],[Column3]]+2,Table4[[#This Row],[Column4]]-Table4[[#This Row],[Column3]]-2),"")</f>
        <v>BoM report</v>
      </c>
      <c r="CN295" s="1" t="str">
        <f>IFERROR(MID(Table4[[#This Row],[reference/s]],Table4[[#This Row],[Column4]]+2,Table4[[#This Row],[Column5]]-Table4[[#This Row],[Column4]]-2),"")</f>
        <v/>
      </c>
      <c r="CO295" s="1" t="str">
        <f>IFERROR(MID(Table4[[#This Row],[reference/s]],Table4[[#This Row],[Column5]]+2,Table4[[#This Row],[Column6]]-Table4[[#This Row],[Column5]]-2),"")</f>
        <v/>
      </c>
    </row>
    <row r="296" spans="1:93">
      <c r="A296">
        <v>588</v>
      </c>
      <c r="B296" t="s">
        <v>1593</v>
      </c>
      <c r="C296" t="s">
        <v>606</v>
      </c>
      <c r="D296" t="s">
        <v>421</v>
      </c>
      <c r="E296" t="s">
        <v>422</v>
      </c>
      <c r="F296" s="7">
        <v>40874</v>
      </c>
      <c r="G296" s="7">
        <v>40881</v>
      </c>
      <c r="H296" t="s">
        <v>660</v>
      </c>
      <c r="I296" s="74">
        <v>2011</v>
      </c>
      <c r="K296" t="s">
        <v>570</v>
      </c>
      <c r="L296" t="s">
        <v>37</v>
      </c>
      <c r="M296" t="s">
        <v>37</v>
      </c>
      <c r="N296" t="s">
        <v>739</v>
      </c>
      <c r="O296" s="11" t="s">
        <v>1262</v>
      </c>
      <c r="P296">
        <v>0</v>
      </c>
      <c r="Q296">
        <v>0</v>
      </c>
      <c r="R296">
        <v>1</v>
      </c>
      <c r="S296">
        <v>0</v>
      </c>
      <c r="T296">
        <v>10</v>
      </c>
      <c r="U296">
        <f>Table4[[#This Row],[Report]]*$P$322+Table4[[#This Row],[Journals]]*$Q$322+Table4[[#This Row],[Databases]]*$R$322+Table4[[#This Row],[Websites]]*$S$322+Table4[[#This Row],[Newspaper]]*$T$322</f>
        <v>30</v>
      </c>
      <c r="V296">
        <f>SUM(Table4[[#This Row],[Report]:[Websites]])</f>
        <v>1</v>
      </c>
      <c r="W296">
        <f>IF(Table4[[#This Row],[Insured Cost]]="",1,IF(Table4[[#This Row],[Reported cost]]="",2,""))</f>
        <v>1</v>
      </c>
      <c r="X296">
        <v>17</v>
      </c>
      <c r="Y296">
        <v>2000</v>
      </c>
      <c r="AD296">
        <v>1</v>
      </c>
      <c r="AF296" s="2">
        <v>20000000</v>
      </c>
      <c r="AG296" s="78">
        <v>887</v>
      </c>
      <c r="AS296" s="74"/>
      <c r="AT296" s="74"/>
      <c r="BY296" t="s">
        <v>423</v>
      </c>
      <c r="BZ296" t="str">
        <f>IFERROR(LEFT(Table4[[#This Row],[reference/s]],SEARCH(";",Table4[[#This Row],[reference/s]])-1),"")</f>
        <v>EM-Track</v>
      </c>
      <c r="CA296" t="str">
        <f>IFERROR(MID(Table4[[#This Row],[reference/s]],SEARCH(";",Table4[[#This Row],[reference/s]])+2,SEARCH(";",Table4[[#This Row],[reference/s]],SEARCH(";",Table4[[#This Row],[reference/s]])+1)-SEARCH(";",Table4[[#This Row],[reference/s]])-2),"")</f>
        <v>PDF newspaper</v>
      </c>
      <c r="CB296">
        <f>IFERROR(SEARCH(";",Table4[[#This Row],[reference/s]]),"")</f>
        <v>9</v>
      </c>
      <c r="CC296" s="1">
        <f>IFERROR(SEARCH(";",Table4[[#This Row],[reference/s]],Table4[[#This Row],[Column2]]+1),"")</f>
        <v>24</v>
      </c>
      <c r="CD296" s="1" t="str">
        <f>IFERROR(SEARCH(";",Table4[[#This Row],[reference/s]],Table4[[#This Row],[Column3]]+1),"")</f>
        <v/>
      </c>
      <c r="CE296" s="1" t="str">
        <f>IFERROR(SEARCH(";",Table4[[#This Row],[reference/s]],Table4[[#This Row],[Column4]]+1),"")</f>
        <v/>
      </c>
      <c r="CF296" s="1" t="str">
        <f>IFERROR(SEARCH(";",Table4[[#This Row],[reference/s]],Table4[[#This Row],[Column5]]+1),"")</f>
        <v/>
      </c>
      <c r="CG296" s="1" t="str">
        <f>IFERROR(SEARCH(";",Table4[[#This Row],[reference/s]],Table4[[#This Row],[Column6]]+1),"")</f>
        <v/>
      </c>
      <c r="CH296" s="1" t="str">
        <f>IFERROR(SEARCH(";",Table4[[#This Row],[reference/s]],Table4[[#This Row],[Column7]]+1),"")</f>
        <v/>
      </c>
      <c r="CI296" s="1" t="str">
        <f>IFERROR(SEARCH(";",Table4[[#This Row],[reference/s]],Table4[[#This Row],[Column8]]+1),"")</f>
        <v/>
      </c>
      <c r="CJ296" s="1" t="str">
        <f>IFERROR(SEARCH(";",Table4[[#This Row],[reference/s]],Table4[[#This Row],[Column9]]+1),"")</f>
        <v/>
      </c>
      <c r="CK296" s="1" t="str">
        <f>IFERROR(SEARCH(";",Table4[[#This Row],[reference/s]],Table4[[#This Row],[Column10]]+1),"")</f>
        <v/>
      </c>
      <c r="CL296" s="1" t="str">
        <f>IFERROR(SEARCH(";",Table4[[#This Row],[reference/s]],Table4[[#This Row],[Column11]]+1),"")</f>
        <v/>
      </c>
      <c r="CM296" s="1" t="str">
        <f>IFERROR(MID(Table4[[#This Row],[reference/s]],Table4[[#This Row],[Column3]]+2,Table4[[#This Row],[Column4]]-Table4[[#This Row],[Column3]]-2),"")</f>
        <v/>
      </c>
      <c r="CN296" s="1" t="str">
        <f>IFERROR(MID(Table4[[#This Row],[reference/s]],Table4[[#This Row],[Column4]]+2,Table4[[#This Row],[Column5]]-Table4[[#This Row],[Column4]]-2),"")</f>
        <v/>
      </c>
      <c r="CO296" s="1" t="str">
        <f>IFERROR(MID(Table4[[#This Row],[reference/s]],Table4[[#This Row],[Column5]]+2,Table4[[#This Row],[Column6]]-Table4[[#This Row],[Column5]]-2),"")</f>
        <v/>
      </c>
    </row>
    <row r="297" spans="1:93">
      <c r="A297">
        <v>3301</v>
      </c>
      <c r="B297" t="s">
        <v>1593</v>
      </c>
      <c r="C297" t="s">
        <v>606</v>
      </c>
      <c r="D297" t="s">
        <v>456</v>
      </c>
      <c r="E297" t="s">
        <v>457</v>
      </c>
      <c r="F297" s="15">
        <v>40612.392233796294</v>
      </c>
      <c r="G297" s="15">
        <v>40616.392233796294</v>
      </c>
      <c r="H297" t="s">
        <v>658</v>
      </c>
      <c r="I297" s="74">
        <v>2011</v>
      </c>
      <c r="K297" t="s">
        <v>567</v>
      </c>
      <c r="L297" t="s">
        <v>33</v>
      </c>
      <c r="M297" t="s">
        <v>33</v>
      </c>
      <c r="N297" t="s">
        <v>739</v>
      </c>
      <c r="O297" s="11" t="s">
        <v>1273</v>
      </c>
      <c r="P297">
        <v>0</v>
      </c>
      <c r="Q297">
        <v>0</v>
      </c>
      <c r="R297">
        <v>2</v>
      </c>
      <c r="S297">
        <v>1</v>
      </c>
      <c r="T297">
        <v>1</v>
      </c>
      <c r="U297">
        <f>Table4[[#This Row],[Report]]*$P$322+Table4[[#This Row],[Journals]]*$Q$322+Table4[[#This Row],[Databases]]*$R$322+Table4[[#This Row],[Websites]]*$S$322+Table4[[#This Row],[Newspaper]]*$T$322</f>
        <v>51</v>
      </c>
      <c r="V297">
        <f>SUM(Table4[[#This Row],[Report]:[Websites]])</f>
        <v>3</v>
      </c>
      <c r="W297">
        <f>IF(Table4[[#This Row],[Insured Cost]]="",1,IF(Table4[[#This Row],[Reported cost]]="",2,""))</f>
        <v>1</v>
      </c>
      <c r="AF297" s="2">
        <v>130000000</v>
      </c>
      <c r="AG297" s="78"/>
      <c r="AS297" s="74"/>
      <c r="AT297" s="74"/>
      <c r="BE297">
        <v>76</v>
      </c>
      <c r="BY297" t="s">
        <v>458</v>
      </c>
      <c r="BZ297" t="str">
        <f>IFERROR(LEFT(Table4[[#This Row],[reference/s]],SEARCH(";",Table4[[#This Row],[reference/s]])-1),"")</f>
        <v>EM-Track</v>
      </c>
      <c r="CA297" t="str">
        <f>IFERROR(MID(Table4[[#This Row],[reference/s]],SEARCH(";",Table4[[#This Row],[reference/s]])+2,SEARCH(";",Table4[[#This Row],[reference/s]],SEARCH(";",Table4[[#This Row],[reference/s]])+1)-SEARCH(";",Table4[[#This Row],[reference/s]])-2),"")</f>
        <v>EM-DAT</v>
      </c>
      <c r="CB297">
        <f>IFERROR(SEARCH(";",Table4[[#This Row],[reference/s]]),"")</f>
        <v>9</v>
      </c>
      <c r="CC297" s="1">
        <f>IFERROR(SEARCH(";",Table4[[#This Row],[reference/s]],Table4[[#This Row],[Column2]]+1),"")</f>
        <v>17</v>
      </c>
      <c r="CD297" s="1">
        <f>IFERROR(SEARCH(";",Table4[[#This Row],[reference/s]],Table4[[#This Row],[Column3]]+1),"")</f>
        <v>53</v>
      </c>
      <c r="CE297" s="1" t="str">
        <f>IFERROR(SEARCH(";",Table4[[#This Row],[reference/s]],Table4[[#This Row],[Column4]]+1),"")</f>
        <v/>
      </c>
      <c r="CF297" s="1" t="str">
        <f>IFERROR(SEARCH(";",Table4[[#This Row],[reference/s]],Table4[[#This Row],[Column5]]+1),"")</f>
        <v/>
      </c>
      <c r="CG297" s="1" t="str">
        <f>IFERROR(SEARCH(";",Table4[[#This Row],[reference/s]],Table4[[#This Row],[Column6]]+1),"")</f>
        <v/>
      </c>
      <c r="CH297" s="1" t="str">
        <f>IFERROR(SEARCH(";",Table4[[#This Row],[reference/s]],Table4[[#This Row],[Column7]]+1),"")</f>
        <v/>
      </c>
      <c r="CI297" s="1" t="str">
        <f>IFERROR(SEARCH(";",Table4[[#This Row],[reference/s]],Table4[[#This Row],[Column8]]+1),"")</f>
        <v/>
      </c>
      <c r="CJ297" s="1" t="str">
        <f>IFERROR(SEARCH(";",Table4[[#This Row],[reference/s]],Table4[[#This Row],[Column9]]+1),"")</f>
        <v/>
      </c>
      <c r="CK297" s="1" t="str">
        <f>IFERROR(SEARCH(";",Table4[[#This Row],[reference/s]],Table4[[#This Row],[Column10]]+1),"")</f>
        <v/>
      </c>
      <c r="CL297" s="1" t="str">
        <f>IFERROR(SEARCH(";",Table4[[#This Row],[reference/s]],Table4[[#This Row],[Column11]]+1),"")</f>
        <v/>
      </c>
      <c r="CM297" s="1" t="str">
        <f>IFERROR(MID(Table4[[#This Row],[reference/s]],Table4[[#This Row],[Column3]]+2,Table4[[#This Row],[Column4]]-Table4[[#This Row],[Column3]]-2),"")</f>
        <v>http://www.ses-wa.asn.au/node/1023</v>
      </c>
      <c r="CN297" s="1" t="str">
        <f>IFERROR(MID(Table4[[#This Row],[reference/s]],Table4[[#This Row],[Column4]]+2,Table4[[#This Row],[Column5]]-Table4[[#This Row],[Column4]]-2),"")</f>
        <v/>
      </c>
      <c r="CO297" s="1" t="str">
        <f>IFERROR(MID(Table4[[#This Row],[reference/s]],Table4[[#This Row],[Column5]]+2,Table4[[#This Row],[Column6]]-Table4[[#This Row],[Column5]]-2),"")</f>
        <v/>
      </c>
    </row>
    <row r="298" spans="1:93">
      <c r="A298">
        <v>569</v>
      </c>
      <c r="B298" t="s">
        <v>1593</v>
      </c>
      <c r="C298" t="s">
        <v>642</v>
      </c>
      <c r="D298" t="s">
        <v>416</v>
      </c>
      <c r="E298" t="s">
        <v>417</v>
      </c>
      <c r="F298" s="7">
        <v>40814</v>
      </c>
      <c r="G298" s="7">
        <v>40815</v>
      </c>
      <c r="H298" t="s">
        <v>695</v>
      </c>
      <c r="I298" s="74">
        <v>2011</v>
      </c>
      <c r="K298" t="s">
        <v>568</v>
      </c>
      <c r="L298" t="s">
        <v>30</v>
      </c>
      <c r="M298" t="s">
        <v>30</v>
      </c>
      <c r="N298" t="s">
        <v>739</v>
      </c>
      <c r="O298" s="11" t="s">
        <v>1554</v>
      </c>
      <c r="P298">
        <v>1</v>
      </c>
      <c r="Q298">
        <v>0</v>
      </c>
      <c r="R298">
        <v>1</v>
      </c>
      <c r="S298">
        <v>0</v>
      </c>
      <c r="T298">
        <v>10</v>
      </c>
      <c r="U298">
        <f>Table4[[#This Row],[Report]]*$P$322+Table4[[#This Row],[Journals]]*$Q$322+Table4[[#This Row],[Databases]]*$R$322+Table4[[#This Row],[Websites]]*$S$322+Table4[[#This Row],[Newspaper]]*$T$322</f>
        <v>70</v>
      </c>
      <c r="V298" s="1">
        <f>SUM(Table4[[#This Row],[Report]:[Websites]])</f>
        <v>2</v>
      </c>
      <c r="W298" s="1">
        <f>IF(Table4[[#This Row],[Insured Cost]]="",1,IF(Table4[[#This Row],[Reported cost]]="",2,""))</f>
        <v>1</v>
      </c>
      <c r="AF298" s="2"/>
      <c r="AG298" s="78"/>
      <c r="AS298" s="74"/>
      <c r="AT298" s="74"/>
      <c r="BZ298" s="1" t="str">
        <f>IFERROR(LEFT(Table4[[#This Row],[reference/s]],SEARCH(";",Table4[[#This Row],[reference/s]])-1),"")</f>
        <v>EM-Track</v>
      </c>
      <c r="CA298" s="1" t="str">
        <f>IFERROR(MID(Table4[[#This Row],[reference/s]],SEARCH(";",Table4[[#This Row],[reference/s]])+2,SEARCH(";",Table4[[#This Row],[reference/s]],SEARCH(";",Table4[[#This Row],[reference/s]])+1)-SEARCH(";",Table4[[#This Row],[reference/s]])-2),"")</f>
        <v>PDF newspaper</v>
      </c>
      <c r="CB298" s="1">
        <f>IFERROR(SEARCH(";",Table4[[#This Row],[reference/s]]),"")</f>
        <v>9</v>
      </c>
      <c r="CC298" s="1">
        <f>IFERROR(SEARCH(";",Table4[[#This Row],[reference/s]],Table4[[#This Row],[Column2]]+1),"")</f>
        <v>24</v>
      </c>
      <c r="CD298" s="1" t="str">
        <f>IFERROR(SEARCH(";",Table4[[#This Row],[reference/s]],Table4[[#This Row],[Column3]]+1),"")</f>
        <v/>
      </c>
      <c r="CE298" s="1" t="str">
        <f>IFERROR(SEARCH(";",Table4[[#This Row],[reference/s]],Table4[[#This Row],[Column4]]+1),"")</f>
        <v/>
      </c>
      <c r="CF298" s="1" t="str">
        <f>IFERROR(SEARCH(";",Table4[[#This Row],[reference/s]],Table4[[#This Row],[Column5]]+1),"")</f>
        <v/>
      </c>
      <c r="CG298" s="1" t="str">
        <f>IFERROR(SEARCH(";",Table4[[#This Row],[reference/s]],Table4[[#This Row],[Column6]]+1),"")</f>
        <v/>
      </c>
      <c r="CH298" s="1" t="str">
        <f>IFERROR(SEARCH(";",Table4[[#This Row],[reference/s]],Table4[[#This Row],[Column7]]+1),"")</f>
        <v/>
      </c>
      <c r="CI298" s="1" t="str">
        <f>IFERROR(SEARCH(";",Table4[[#This Row],[reference/s]],Table4[[#This Row],[Column8]]+1),"")</f>
        <v/>
      </c>
      <c r="CJ298" s="1" t="str">
        <f>IFERROR(SEARCH(";",Table4[[#This Row],[reference/s]],Table4[[#This Row],[Column9]]+1),"")</f>
        <v/>
      </c>
      <c r="CK298" s="1" t="str">
        <f>IFERROR(SEARCH(";",Table4[[#This Row],[reference/s]],Table4[[#This Row],[Column10]]+1),"")</f>
        <v/>
      </c>
      <c r="CL298" s="1" t="str">
        <f>IFERROR(SEARCH(";",Table4[[#This Row],[reference/s]],Table4[[#This Row],[Column11]]+1),"")</f>
        <v/>
      </c>
      <c r="CM298" s="1" t="str">
        <f>IFERROR(MID(Table4[[#This Row],[reference/s]],Table4[[#This Row],[Column3]]+2,Table4[[#This Row],[Column4]]-Table4[[#This Row],[Column3]]-2),"")</f>
        <v/>
      </c>
      <c r="CN298" s="1" t="str">
        <f>IFERROR(MID(Table4[[#This Row],[reference/s]],Table4[[#This Row],[Column4]]+2,Table4[[#This Row],[Column5]]-Table4[[#This Row],[Column4]]-2),"")</f>
        <v/>
      </c>
      <c r="CO298" s="1" t="str">
        <f>IFERROR(MID(Table4[[#This Row],[reference/s]],Table4[[#This Row],[Column5]]+2,Table4[[#This Row],[Column6]]-Table4[[#This Row],[Column5]]-2),"")</f>
        <v/>
      </c>
    </row>
    <row r="299" spans="1:93" s="62" customFormat="1">
      <c r="A299" s="62">
        <v>591</v>
      </c>
      <c r="B299" s="62" t="s">
        <v>1585</v>
      </c>
      <c r="C299" s="62" t="s">
        <v>585</v>
      </c>
      <c r="D299" s="62" t="s">
        <v>424</v>
      </c>
      <c r="E299" s="62" t="s">
        <v>425</v>
      </c>
      <c r="F299" s="63">
        <v>40756</v>
      </c>
      <c r="G299" s="63">
        <v>40847</v>
      </c>
      <c r="H299" s="62" t="s">
        <v>663</v>
      </c>
      <c r="I299" s="77">
        <v>2011</v>
      </c>
      <c r="K299" s="62" t="s">
        <v>569</v>
      </c>
      <c r="L299" s="62" t="s">
        <v>50</v>
      </c>
      <c r="M299" s="62" t="s">
        <v>50</v>
      </c>
      <c r="N299" s="62" t="s">
        <v>739</v>
      </c>
      <c r="O299" s="35" t="s">
        <v>1255</v>
      </c>
      <c r="P299" s="62">
        <v>1</v>
      </c>
      <c r="Q299" s="62">
        <v>0</v>
      </c>
      <c r="R299" s="62">
        <v>1</v>
      </c>
      <c r="S299" s="62">
        <v>0</v>
      </c>
      <c r="T299" s="62">
        <v>17</v>
      </c>
      <c r="U299" s="62">
        <f>Table4[[#This Row],[Report]]*$P$322+Table4[[#This Row],[Journals]]*$Q$322+Table4[[#This Row],[Databases]]*$R$322+Table4[[#This Row],[Websites]]*$S$322+Table4[[#This Row],[Newspaper]]*$T$322</f>
        <v>77</v>
      </c>
      <c r="V299" s="66">
        <f>SUM(Table4[[#This Row],[Report]:[Websites]])</f>
        <v>2</v>
      </c>
      <c r="W299" s="66">
        <f>IF(Table4[[#This Row],[Insured Cost]]="",1,IF(Table4[[#This Row],[Reported cost]]="",2,""))</f>
        <v>1</v>
      </c>
      <c r="AE299" s="65"/>
      <c r="AF299" s="65"/>
      <c r="AG299" s="81"/>
      <c r="AS299" s="77"/>
      <c r="AT299" s="77"/>
      <c r="BZ299" s="66" t="str">
        <f>IFERROR(LEFT(Table4[[#This Row],[reference/s]],SEARCH(";",Table4[[#This Row],[reference/s]])-1),"")</f>
        <v>report</v>
      </c>
      <c r="CA299" s="66" t="str">
        <f>IFERROR(MID(Table4[[#This Row],[reference/s]],SEARCH(";",Table4[[#This Row],[reference/s]])+2,SEARCH(";",Table4[[#This Row],[reference/s]],SEARCH(";",Table4[[#This Row],[reference/s]])+1)-SEARCH(";",Table4[[#This Row],[reference/s]])-2),"")</f>
        <v>EM-Track</v>
      </c>
      <c r="CB299" s="66">
        <f>IFERROR(SEARCH(";",Table4[[#This Row],[reference/s]]),"")</f>
        <v>7</v>
      </c>
      <c r="CC299" s="66">
        <f>IFERROR(SEARCH(";",Table4[[#This Row],[reference/s]],Table4[[#This Row],[Column2]]+1),"")</f>
        <v>17</v>
      </c>
      <c r="CD299" s="66" t="str">
        <f>IFERROR(SEARCH(";",Table4[[#This Row],[reference/s]],Table4[[#This Row],[Column3]]+1),"")</f>
        <v/>
      </c>
      <c r="CE299" s="66" t="str">
        <f>IFERROR(SEARCH(";",Table4[[#This Row],[reference/s]],Table4[[#This Row],[Column4]]+1),"")</f>
        <v/>
      </c>
      <c r="CF299" s="66" t="str">
        <f>IFERROR(SEARCH(";",Table4[[#This Row],[reference/s]],Table4[[#This Row],[Column5]]+1),"")</f>
        <v/>
      </c>
      <c r="CG299" s="66" t="str">
        <f>IFERROR(SEARCH(";",Table4[[#This Row],[reference/s]],Table4[[#This Row],[Column6]]+1),"")</f>
        <v/>
      </c>
      <c r="CH299" s="66" t="str">
        <f>IFERROR(SEARCH(";",Table4[[#This Row],[reference/s]],Table4[[#This Row],[Column7]]+1),"")</f>
        <v/>
      </c>
      <c r="CI299" s="66" t="str">
        <f>IFERROR(SEARCH(";",Table4[[#This Row],[reference/s]],Table4[[#This Row],[Column8]]+1),"")</f>
        <v/>
      </c>
      <c r="CJ299" s="66" t="str">
        <f>IFERROR(SEARCH(";",Table4[[#This Row],[reference/s]],Table4[[#This Row],[Column9]]+1),"")</f>
        <v/>
      </c>
      <c r="CK299" s="66" t="str">
        <f>IFERROR(SEARCH(";",Table4[[#This Row],[reference/s]],Table4[[#This Row],[Column10]]+1),"")</f>
        <v/>
      </c>
      <c r="CL299" s="66" t="str">
        <f>IFERROR(SEARCH(";",Table4[[#This Row],[reference/s]],Table4[[#This Row],[Column11]]+1),"")</f>
        <v/>
      </c>
      <c r="CM299" s="66" t="str">
        <f>IFERROR(MID(Table4[[#This Row],[reference/s]],Table4[[#This Row],[Column3]]+2,Table4[[#This Row],[Column4]]-Table4[[#This Row],[Column3]]-2),"")</f>
        <v/>
      </c>
      <c r="CN299" s="66" t="str">
        <f>IFERROR(MID(Table4[[#This Row],[reference/s]],Table4[[#This Row],[Column4]]+2,Table4[[#This Row],[Column5]]-Table4[[#This Row],[Column4]]-2),"")</f>
        <v/>
      </c>
      <c r="CO299" s="66" t="str">
        <f>IFERROR(MID(Table4[[#This Row],[reference/s]],Table4[[#This Row],[Column5]]+2,Table4[[#This Row],[Column6]]-Table4[[#This Row],[Column5]]-2),"")</f>
        <v/>
      </c>
    </row>
    <row r="300" spans="1:93">
      <c r="A300">
        <v>505</v>
      </c>
      <c r="B300" t="s">
        <v>1589</v>
      </c>
      <c r="C300" t="s">
        <v>642</v>
      </c>
      <c r="D300" t="s">
        <v>429</v>
      </c>
      <c r="E300" t="s">
        <v>1574</v>
      </c>
      <c r="F300" s="7">
        <v>40578</v>
      </c>
      <c r="G300" s="7">
        <v>40580</v>
      </c>
      <c r="H300" t="s">
        <v>661</v>
      </c>
      <c r="I300" s="74">
        <v>2011</v>
      </c>
      <c r="K300" t="s">
        <v>515</v>
      </c>
      <c r="L300" t="s">
        <v>30</v>
      </c>
      <c r="M300" t="s">
        <v>30</v>
      </c>
      <c r="N300" t="s">
        <v>739</v>
      </c>
      <c r="O300" s="11" t="s">
        <v>1263</v>
      </c>
      <c r="P300">
        <v>1</v>
      </c>
      <c r="Q300">
        <v>0</v>
      </c>
      <c r="R300">
        <v>2</v>
      </c>
      <c r="S300">
        <v>0</v>
      </c>
      <c r="T300">
        <v>1</v>
      </c>
      <c r="U300">
        <f>Table4[[#This Row],[Report]]*$P$322+Table4[[#This Row],[Journals]]*$Q$322+Table4[[#This Row],[Databases]]*$R$322+Table4[[#This Row],[Websites]]*$S$322+Table4[[#This Row],[Newspaper]]*$T$322</f>
        <v>81</v>
      </c>
      <c r="V300">
        <f>SUM(Table4[[#This Row],[Report]:[Websites]])</f>
        <v>3</v>
      </c>
      <c r="W300">
        <f>IF(Table4[[#This Row],[Insured Cost]]="",1,IF(Table4[[#This Row],[Reported cost]]="",2,""))</f>
        <v>2</v>
      </c>
      <c r="X300">
        <v>6000</v>
      </c>
      <c r="AA300">
        <v>1</v>
      </c>
      <c r="AE300" s="2">
        <v>487615000</v>
      </c>
      <c r="AF300" s="2"/>
      <c r="AG300" s="78"/>
      <c r="AS300" s="74"/>
      <c r="AT300" s="74"/>
      <c r="BF300">
        <v>20</v>
      </c>
      <c r="BY300" t="s">
        <v>375</v>
      </c>
      <c r="BZ300" t="str">
        <f>IFERROR(LEFT(Table4[[#This Row],[reference/s]],SEARCH(";",Table4[[#This Row],[reference/s]])-1),"")</f>
        <v>EM-Track</v>
      </c>
      <c r="CA300" t="str">
        <f>IFERROR(MID(Table4[[#This Row],[reference/s]],SEARCH(";",Table4[[#This Row],[reference/s]])+2,SEARCH(";",Table4[[#This Row],[reference/s]],SEARCH(";",Table4[[#This Row],[reference/s]])+1)-SEARCH(";",Table4[[#This Row],[reference/s]])-2),"")</f>
        <v>ICA</v>
      </c>
      <c r="CB300">
        <f>IFERROR(SEARCH(";",Table4[[#This Row],[reference/s]]),"")</f>
        <v>9</v>
      </c>
      <c r="CC300" s="1">
        <f>IFERROR(SEARCH(";",Table4[[#This Row],[reference/s]],Table4[[#This Row],[Column2]]+1),"")</f>
        <v>14</v>
      </c>
      <c r="CD300" s="1">
        <f>IFERROR(SEARCH(";",Table4[[#This Row],[reference/s]],Table4[[#This Row],[Column3]]+1),"")</f>
        <v>26</v>
      </c>
      <c r="CE300" s="1" t="str">
        <f>IFERROR(SEARCH(";",Table4[[#This Row],[reference/s]],Table4[[#This Row],[Column4]]+1),"")</f>
        <v/>
      </c>
      <c r="CF300" s="1" t="str">
        <f>IFERROR(SEARCH(";",Table4[[#This Row],[reference/s]],Table4[[#This Row],[Column5]]+1),"")</f>
        <v/>
      </c>
      <c r="CG300" s="1" t="str">
        <f>IFERROR(SEARCH(";",Table4[[#This Row],[reference/s]],Table4[[#This Row],[Column6]]+1),"")</f>
        <v/>
      </c>
      <c r="CH300" s="1" t="str">
        <f>IFERROR(SEARCH(";",Table4[[#This Row],[reference/s]],Table4[[#This Row],[Column7]]+1),"")</f>
        <v/>
      </c>
      <c r="CI300" s="1" t="str">
        <f>IFERROR(SEARCH(";",Table4[[#This Row],[reference/s]],Table4[[#This Row],[Column8]]+1),"")</f>
        <v/>
      </c>
      <c r="CJ300" s="1" t="str">
        <f>IFERROR(SEARCH(";",Table4[[#This Row],[reference/s]],Table4[[#This Row],[Column9]]+1),"")</f>
        <v/>
      </c>
      <c r="CK300" s="1" t="str">
        <f>IFERROR(SEARCH(";",Table4[[#This Row],[reference/s]],Table4[[#This Row],[Column10]]+1),"")</f>
        <v/>
      </c>
      <c r="CL300" s="1" t="str">
        <f>IFERROR(SEARCH(";",Table4[[#This Row],[reference/s]],Table4[[#This Row],[Column11]]+1),"")</f>
        <v/>
      </c>
      <c r="CM300" s="1" t="str">
        <f>IFERROR(MID(Table4[[#This Row],[reference/s]],Table4[[#This Row],[Column3]]+2,Table4[[#This Row],[Column4]]-Table4[[#This Row],[Column3]]-2),"")</f>
        <v>BoM report</v>
      </c>
      <c r="CN300" s="1" t="str">
        <f>IFERROR(MID(Table4[[#This Row],[reference/s]],Table4[[#This Row],[Column4]]+2,Table4[[#This Row],[Column5]]-Table4[[#This Row],[Column4]]-2),"")</f>
        <v/>
      </c>
      <c r="CO300" s="1" t="str">
        <f>IFERROR(MID(Table4[[#This Row],[reference/s]],Table4[[#This Row],[Column5]]+2,Table4[[#This Row],[Column6]]-Table4[[#This Row],[Column5]]-2),"")</f>
        <v/>
      </c>
    </row>
    <row r="301" spans="1:93">
      <c r="A301">
        <v>594</v>
      </c>
      <c r="B301" t="s">
        <v>1589</v>
      </c>
      <c r="C301" t="s">
        <v>642</v>
      </c>
      <c r="D301" t="s">
        <v>429</v>
      </c>
      <c r="E301" t="s">
        <v>430</v>
      </c>
      <c r="F301" s="7">
        <v>40902</v>
      </c>
      <c r="G301" s="7">
        <v>40903</v>
      </c>
      <c r="H301" t="s">
        <v>660</v>
      </c>
      <c r="I301" s="74">
        <v>2011</v>
      </c>
      <c r="K301" t="s">
        <v>515</v>
      </c>
      <c r="L301" t="s">
        <v>30</v>
      </c>
      <c r="M301" t="s">
        <v>30</v>
      </c>
      <c r="N301" t="s">
        <v>739</v>
      </c>
      <c r="O301" s="11" t="s">
        <v>1274</v>
      </c>
      <c r="P301">
        <v>1</v>
      </c>
      <c r="Q301">
        <v>0</v>
      </c>
      <c r="R301">
        <v>2</v>
      </c>
      <c r="S301">
        <v>1</v>
      </c>
      <c r="T301">
        <v>1</v>
      </c>
      <c r="U301">
        <f>Table4[[#This Row],[Report]]*$P$322+Table4[[#This Row],[Journals]]*$Q$322+Table4[[#This Row],[Databases]]*$R$322+Table4[[#This Row],[Websites]]*$S$322+Table4[[#This Row],[Newspaper]]*$T$322</f>
        <v>91</v>
      </c>
      <c r="V301">
        <f>SUM(Table4[[#This Row],[Report]:[Websites]])</f>
        <v>4</v>
      </c>
      <c r="W301">
        <f>IF(Table4[[#This Row],[Insured Cost]]="",1,IF(Table4[[#This Row],[Reported cost]]="",2,""))</f>
        <v>2</v>
      </c>
      <c r="AE301" s="2">
        <v>728640000</v>
      </c>
      <c r="AF301" s="2"/>
      <c r="AG301" s="78"/>
      <c r="AS301" s="74"/>
      <c r="AT301" s="74"/>
      <c r="BY301" t="s">
        <v>431</v>
      </c>
      <c r="BZ301" t="str">
        <f>IFERROR(LEFT(Table4[[#This Row],[reference/s]],SEARCH(";",Table4[[#This Row],[reference/s]])-1),"")</f>
        <v>EM-Track</v>
      </c>
      <c r="CA301" t="str">
        <f>IFERROR(MID(Table4[[#This Row],[reference/s]],SEARCH(";",Table4[[#This Row],[reference/s]])+2,SEARCH(";",Table4[[#This Row],[reference/s]],SEARCH(";",Table4[[#This Row],[reference/s]])+1)-SEARCH(";",Table4[[#This Row],[reference/s]])-2),"")</f>
        <v>ICA</v>
      </c>
      <c r="CB301">
        <f>IFERROR(SEARCH(";",Table4[[#This Row],[reference/s]]),"")</f>
        <v>9</v>
      </c>
      <c r="CC301" s="1">
        <f>IFERROR(SEARCH(";",Table4[[#This Row],[reference/s]],Table4[[#This Row],[Column2]]+1),"")</f>
        <v>14</v>
      </c>
      <c r="CD301" s="1">
        <f>IFERROR(SEARCH(";",Table4[[#This Row],[reference/s]],Table4[[#This Row],[Column3]]+1),"")</f>
        <v>26</v>
      </c>
      <c r="CE301" s="1">
        <f>IFERROR(SEARCH(";",Table4[[#This Row],[reference/s]],Table4[[#This Row],[Column4]]+1),"")</f>
        <v>100</v>
      </c>
      <c r="CF301" s="1" t="str">
        <f>IFERROR(SEARCH(";",Table4[[#This Row],[reference/s]],Table4[[#This Row],[Column5]]+1),"")</f>
        <v/>
      </c>
      <c r="CG301" s="1" t="str">
        <f>IFERROR(SEARCH(";",Table4[[#This Row],[reference/s]],Table4[[#This Row],[Column6]]+1),"")</f>
        <v/>
      </c>
      <c r="CH301" s="1" t="str">
        <f>IFERROR(SEARCH(";",Table4[[#This Row],[reference/s]],Table4[[#This Row],[Column7]]+1),"")</f>
        <v/>
      </c>
      <c r="CI301" s="1" t="str">
        <f>IFERROR(SEARCH(";",Table4[[#This Row],[reference/s]],Table4[[#This Row],[Column8]]+1),"")</f>
        <v/>
      </c>
      <c r="CJ301" s="1" t="str">
        <f>IFERROR(SEARCH(";",Table4[[#This Row],[reference/s]],Table4[[#This Row],[Column9]]+1),"")</f>
        <v/>
      </c>
      <c r="CK301" s="1" t="str">
        <f>IFERROR(SEARCH(";",Table4[[#This Row],[reference/s]],Table4[[#This Row],[Column10]]+1),"")</f>
        <v/>
      </c>
      <c r="CL301" s="1" t="str">
        <f>IFERROR(SEARCH(";",Table4[[#This Row],[reference/s]],Table4[[#This Row],[Column11]]+1),"")</f>
        <v/>
      </c>
      <c r="CM301" s="1" t="str">
        <f>IFERROR(MID(Table4[[#This Row],[reference/s]],Table4[[#This Row],[Column3]]+2,Table4[[#This Row],[Column4]]-Table4[[#This Row],[Column3]]-2),"")</f>
        <v>BoM report</v>
      </c>
      <c r="CN301" s="1" t="str">
        <f>IFERROR(MID(Table4[[#This Row],[reference/s]],Table4[[#This Row],[Column4]]+2,Table4[[#This Row],[Column5]]-Table4[[#This Row],[Column4]]-2),"")</f>
        <v>http://en.wikipedia.org/wiki/Severe_storms_in_Australia#25_December_2011</v>
      </c>
      <c r="CO301" s="1" t="str">
        <f>IFERROR(MID(Table4[[#This Row],[reference/s]],Table4[[#This Row],[Column5]]+2,Table4[[#This Row],[Column6]]-Table4[[#This Row],[Column5]]-2),"")</f>
        <v/>
      </c>
    </row>
    <row r="302" spans="1:93">
      <c r="A302">
        <v>587</v>
      </c>
      <c r="B302" t="s">
        <v>1585</v>
      </c>
      <c r="C302" t="s">
        <v>585</v>
      </c>
      <c r="D302" t="s">
        <v>418</v>
      </c>
      <c r="E302" t="s">
        <v>419</v>
      </c>
      <c r="F302" s="7">
        <v>40870</v>
      </c>
      <c r="G302" s="7">
        <v>40883</v>
      </c>
      <c r="H302" t="s">
        <v>660</v>
      </c>
      <c r="I302" s="74">
        <v>2011</v>
      </c>
      <c r="K302" t="s">
        <v>571</v>
      </c>
      <c r="L302" t="s">
        <v>33</v>
      </c>
      <c r="M302" t="s">
        <v>33</v>
      </c>
      <c r="N302" t="s">
        <v>739</v>
      </c>
      <c r="O302" s="11" t="s">
        <v>1259</v>
      </c>
      <c r="P302">
        <v>1</v>
      </c>
      <c r="Q302">
        <v>0</v>
      </c>
      <c r="R302">
        <v>3</v>
      </c>
      <c r="S302">
        <v>0</v>
      </c>
      <c r="T302">
        <v>0</v>
      </c>
      <c r="U302">
        <f>Table4[[#This Row],[Report]]*$P$322+Table4[[#This Row],[Journals]]*$Q$322+Table4[[#This Row],[Databases]]*$R$322+Table4[[#This Row],[Websites]]*$S$322+Table4[[#This Row],[Newspaper]]*$T$322</f>
        <v>100</v>
      </c>
      <c r="V302">
        <f>SUM(Table4[[#This Row],[Report]:[Websites]])</f>
        <v>4</v>
      </c>
      <c r="W302">
        <f>IF(Table4[[#This Row],[Insured Cost]]="",1,IF(Table4[[#This Row],[Reported cost]]="",2,""))</f>
        <v>2</v>
      </c>
      <c r="AE302" s="2">
        <v>53450000</v>
      </c>
      <c r="AF302" s="2"/>
      <c r="AG302" s="78"/>
      <c r="AS302" s="74"/>
      <c r="AT302" s="74"/>
      <c r="BD302">
        <v>26</v>
      </c>
      <c r="BE302">
        <v>39</v>
      </c>
      <c r="BG302">
        <v>13</v>
      </c>
      <c r="BY302" t="s">
        <v>420</v>
      </c>
      <c r="BZ302" t="str">
        <f>IFERROR(LEFT(Table4[[#This Row],[reference/s]],SEARCH(";",Table4[[#This Row],[reference/s]])-1),"")</f>
        <v>EM-Track</v>
      </c>
      <c r="CA302" t="str">
        <f>IFERROR(MID(Table4[[#This Row],[reference/s]],SEARCH(";",Table4[[#This Row],[reference/s]])+2,SEARCH(";",Table4[[#This Row],[reference/s]],SEARCH(";",Table4[[#This Row],[reference/s]])+1)-SEARCH(";",Table4[[#This Row],[reference/s]])-2),"")</f>
        <v>DFES report</v>
      </c>
      <c r="CB302">
        <f>IFERROR(SEARCH(";",Table4[[#This Row],[reference/s]]),"")</f>
        <v>9</v>
      </c>
      <c r="CC302" s="1">
        <f>IFERROR(SEARCH(";",Table4[[#This Row],[reference/s]],Table4[[#This Row],[Column2]]+1),"")</f>
        <v>22</v>
      </c>
      <c r="CD302" s="1">
        <f>IFERROR(SEARCH(";",Table4[[#This Row],[reference/s]],Table4[[#This Row],[Column3]]+1),"")</f>
        <v>30</v>
      </c>
      <c r="CE302" s="1" t="str">
        <f>IFERROR(SEARCH(";",Table4[[#This Row],[reference/s]],Table4[[#This Row],[Column4]]+1),"")</f>
        <v/>
      </c>
      <c r="CF302" s="1" t="str">
        <f>IFERROR(SEARCH(";",Table4[[#This Row],[reference/s]],Table4[[#This Row],[Column5]]+1),"")</f>
        <v/>
      </c>
      <c r="CG302" s="1" t="str">
        <f>IFERROR(SEARCH(";",Table4[[#This Row],[reference/s]],Table4[[#This Row],[Column6]]+1),"")</f>
        <v/>
      </c>
      <c r="CH302" s="1" t="str">
        <f>IFERROR(SEARCH(";",Table4[[#This Row],[reference/s]],Table4[[#This Row],[Column7]]+1),"")</f>
        <v/>
      </c>
      <c r="CI302" s="1" t="str">
        <f>IFERROR(SEARCH(";",Table4[[#This Row],[reference/s]],Table4[[#This Row],[Column8]]+1),"")</f>
        <v/>
      </c>
      <c r="CJ302" s="1" t="str">
        <f>IFERROR(SEARCH(";",Table4[[#This Row],[reference/s]],Table4[[#This Row],[Column9]]+1),"")</f>
        <v/>
      </c>
      <c r="CK302" s="1" t="str">
        <f>IFERROR(SEARCH(";",Table4[[#This Row],[reference/s]],Table4[[#This Row],[Column10]]+1),"")</f>
        <v/>
      </c>
      <c r="CL302" s="1" t="str">
        <f>IFERROR(SEARCH(";",Table4[[#This Row],[reference/s]],Table4[[#This Row],[Column11]]+1),"")</f>
        <v/>
      </c>
      <c r="CM302" s="1" t="str">
        <f>IFERROR(MID(Table4[[#This Row],[reference/s]],Table4[[#This Row],[Column3]]+2,Table4[[#This Row],[Column4]]-Table4[[#This Row],[Column3]]-2),"")</f>
        <v>EM-DAT</v>
      </c>
      <c r="CN302" s="1" t="str">
        <f>IFERROR(MID(Table4[[#This Row],[reference/s]],Table4[[#This Row],[Column4]]+2,Table4[[#This Row],[Column5]]-Table4[[#This Row],[Column4]]-2),"")</f>
        <v/>
      </c>
      <c r="CO302" s="1" t="str">
        <f>IFERROR(MID(Table4[[#This Row],[reference/s]],Table4[[#This Row],[Column5]]+2,Table4[[#This Row],[Column6]]-Table4[[#This Row],[Column5]]-2),"")</f>
        <v/>
      </c>
    </row>
    <row r="303" spans="1:93">
      <c r="A303">
        <v>503</v>
      </c>
      <c r="B303" t="s">
        <v>1581</v>
      </c>
      <c r="C303" t="s">
        <v>475</v>
      </c>
      <c r="D303" t="s">
        <v>372</v>
      </c>
      <c r="E303" t="s">
        <v>373</v>
      </c>
      <c r="F303" s="15">
        <v>40577</v>
      </c>
      <c r="G303" s="15">
        <v>40577</v>
      </c>
      <c r="H303" t="s">
        <v>661</v>
      </c>
      <c r="I303" s="74">
        <v>2011</v>
      </c>
      <c r="K303" t="s">
        <v>565</v>
      </c>
      <c r="L303" t="s">
        <v>50</v>
      </c>
      <c r="M303" t="s">
        <v>50</v>
      </c>
      <c r="N303" t="s">
        <v>739</v>
      </c>
      <c r="O303" s="11" t="s">
        <v>1260</v>
      </c>
      <c r="P303">
        <v>1</v>
      </c>
      <c r="Q303">
        <v>0</v>
      </c>
      <c r="R303">
        <v>3</v>
      </c>
      <c r="S303">
        <v>1</v>
      </c>
      <c r="T303">
        <v>0</v>
      </c>
      <c r="U303">
        <f>Table4[[#This Row],[Report]]*$P$322+Table4[[#This Row],[Journals]]*$Q$322+Table4[[#This Row],[Databases]]*$R$322+Table4[[#This Row],[Websites]]*$S$322+Table4[[#This Row],[Newspaper]]*$T$322</f>
        <v>110</v>
      </c>
      <c r="V303">
        <f>SUM(Table4[[#This Row],[Report]:[Websites]])</f>
        <v>5</v>
      </c>
      <c r="W303">
        <f>IF(Table4[[#This Row],[Insured Cost]]="",1,IF(Table4[[#This Row],[Reported cost]]="",2,""))</f>
        <v>2</v>
      </c>
      <c r="AD303">
        <v>1</v>
      </c>
      <c r="AE303" s="2">
        <v>1412239000</v>
      </c>
      <c r="AF303" s="2"/>
      <c r="AG303" s="78"/>
      <c r="AS303" s="74"/>
      <c r="AT303" s="74"/>
      <c r="BD303">
        <v>1000</v>
      </c>
      <c r="BY303" t="s">
        <v>374</v>
      </c>
      <c r="BZ303" t="str">
        <f>IFERROR(LEFT(Table4[[#This Row],[reference/s]],SEARCH(";",Table4[[#This Row],[reference/s]])-1),"")</f>
        <v>EM-Track</v>
      </c>
      <c r="CA303" t="str">
        <f>IFERROR(MID(Table4[[#This Row],[reference/s]],SEARCH(";",Table4[[#This Row],[reference/s]])+2,SEARCH(";",Table4[[#This Row],[reference/s]],SEARCH(";",Table4[[#This Row],[reference/s]])+1)-SEARCH(";",Table4[[#This Row],[reference/s]])-2),"")</f>
        <v>EM-DAT</v>
      </c>
      <c r="CB303">
        <f>IFERROR(SEARCH(";",Table4[[#This Row],[reference/s]]),"")</f>
        <v>9</v>
      </c>
      <c r="CC303" s="1">
        <f>IFERROR(SEARCH(";",Table4[[#This Row],[reference/s]],Table4[[#This Row],[Column2]]+1),"")</f>
        <v>17</v>
      </c>
      <c r="CD303" s="1">
        <f>IFERROR(SEARCH(";",Table4[[#This Row],[reference/s]],Table4[[#This Row],[Column3]]+1),"")</f>
        <v>22</v>
      </c>
      <c r="CE303" s="1">
        <f>IFERROR(SEARCH(";",Table4[[#This Row],[reference/s]],Table4[[#This Row],[Column4]]+1),"")</f>
        <v>27</v>
      </c>
      <c r="CF303" s="1" t="str">
        <f>IFERROR(SEARCH(";",Table4[[#This Row],[reference/s]],Table4[[#This Row],[Column5]]+1),"")</f>
        <v/>
      </c>
      <c r="CG303" s="1" t="str">
        <f>IFERROR(SEARCH(";",Table4[[#This Row],[reference/s]],Table4[[#This Row],[Column6]]+1),"")</f>
        <v/>
      </c>
      <c r="CH303" s="1" t="str">
        <f>IFERROR(SEARCH(";",Table4[[#This Row],[reference/s]],Table4[[#This Row],[Column7]]+1),"")</f>
        <v/>
      </c>
      <c r="CI303" s="1" t="str">
        <f>IFERROR(SEARCH(";",Table4[[#This Row],[reference/s]],Table4[[#This Row],[Column8]]+1),"")</f>
        <v/>
      </c>
      <c r="CJ303" s="1" t="str">
        <f>IFERROR(SEARCH(";",Table4[[#This Row],[reference/s]],Table4[[#This Row],[Column9]]+1),"")</f>
        <v/>
      </c>
      <c r="CK303" s="1" t="str">
        <f>IFERROR(SEARCH(";",Table4[[#This Row],[reference/s]],Table4[[#This Row],[Column10]]+1),"")</f>
        <v/>
      </c>
      <c r="CL303" s="1" t="str">
        <f>IFERROR(SEARCH(";",Table4[[#This Row],[reference/s]],Table4[[#This Row],[Column11]]+1),"")</f>
        <v/>
      </c>
      <c r="CM303" s="1" t="str">
        <f>IFERROR(MID(Table4[[#This Row],[reference/s]],Table4[[#This Row],[Column3]]+2,Table4[[#This Row],[Column4]]-Table4[[#This Row],[Column3]]-2),"")</f>
        <v>ICA</v>
      </c>
      <c r="CN303" s="1" t="str">
        <f>IFERROR(MID(Table4[[#This Row],[reference/s]],Table4[[#This Row],[Column4]]+2,Table4[[#This Row],[Column5]]-Table4[[#This Row],[Column4]]-2),"")</f>
        <v>BoM</v>
      </c>
      <c r="CO303" s="1" t="str">
        <f>IFERROR(MID(Table4[[#This Row],[reference/s]],Table4[[#This Row],[Column5]]+2,Table4[[#This Row],[Column6]]-Table4[[#This Row],[Column5]]-2),"")</f>
        <v/>
      </c>
    </row>
    <row r="304" spans="1:93">
      <c r="A304">
        <v>502</v>
      </c>
      <c r="B304" t="s">
        <v>1585</v>
      </c>
      <c r="C304" t="s">
        <v>585</v>
      </c>
      <c r="D304" t="s">
        <v>369</v>
      </c>
      <c r="E304" t="s">
        <v>370</v>
      </c>
      <c r="F304" s="15">
        <v>40579</v>
      </c>
      <c r="G304" s="15">
        <v>40581</v>
      </c>
      <c r="H304" t="s">
        <v>661</v>
      </c>
      <c r="I304" s="74">
        <v>2011</v>
      </c>
      <c r="K304" t="s">
        <v>566</v>
      </c>
      <c r="L304" t="s">
        <v>33</v>
      </c>
      <c r="M304" t="s">
        <v>33</v>
      </c>
      <c r="N304" t="s">
        <v>739</v>
      </c>
      <c r="O304" s="11" t="s">
        <v>1256</v>
      </c>
      <c r="P304">
        <v>2</v>
      </c>
      <c r="Q304">
        <v>0</v>
      </c>
      <c r="R304">
        <v>2</v>
      </c>
      <c r="S304">
        <v>1</v>
      </c>
      <c r="T304">
        <v>0</v>
      </c>
      <c r="U304">
        <f>Table4[[#This Row],[Report]]*$P$322+Table4[[#This Row],[Journals]]*$Q$322+Table4[[#This Row],[Databases]]*$R$322+Table4[[#This Row],[Websites]]*$S$322+Table4[[#This Row],[Newspaper]]*$T$322</f>
        <v>130</v>
      </c>
      <c r="V304">
        <f>SUM(Table4[[#This Row],[Report]:[Websites]])</f>
        <v>5</v>
      </c>
      <c r="W304">
        <f>IF(Table4[[#This Row],[Insured Cost]]="",1,IF(Table4[[#This Row],[Reported cost]]="",2,""))</f>
        <v>2</v>
      </c>
      <c r="X304">
        <v>517</v>
      </c>
      <c r="AA304">
        <v>12</v>
      </c>
      <c r="AE304" s="2">
        <v>35128000</v>
      </c>
      <c r="AF304" s="2"/>
      <c r="AG304" s="78"/>
      <c r="AS304" s="74"/>
      <c r="AT304" s="74"/>
      <c r="BD304">
        <v>37</v>
      </c>
      <c r="BE304">
        <v>72</v>
      </c>
      <c r="BY304" t="s">
        <v>371</v>
      </c>
      <c r="BZ304" t="str">
        <f>IFERROR(LEFT(Table4[[#This Row],[reference/s]],SEARCH(";",Table4[[#This Row],[reference/s]])-1),"")</f>
        <v>EM-Track</v>
      </c>
      <c r="CA304" t="str">
        <f>IFERROR(MID(Table4[[#This Row],[reference/s]],SEARCH(";",Table4[[#This Row],[reference/s]])+2,SEARCH(";",Table4[[#This Row],[reference/s]],SEARCH(";",Table4[[#This Row],[reference/s]])+1)-SEARCH(";",Table4[[#This Row],[reference/s]])-2),"")</f>
        <v>ICA</v>
      </c>
      <c r="CB304">
        <f>IFERROR(SEARCH(";",Table4[[#This Row],[reference/s]]),"")</f>
        <v>9</v>
      </c>
      <c r="CC304" s="1">
        <f>IFERROR(SEARCH(";",Table4[[#This Row],[reference/s]],Table4[[#This Row],[Column2]]+1),"")</f>
        <v>14</v>
      </c>
      <c r="CD304" s="1">
        <f>IFERROR(SEARCH(";",Table4[[#This Row],[reference/s]],Table4[[#This Row],[Column3]]+1),"")</f>
        <v>26</v>
      </c>
      <c r="CE304" s="1">
        <f>IFERROR(SEARCH(";",Table4[[#This Row],[reference/s]],Table4[[#This Row],[Column4]]+1),"")</f>
        <v>45</v>
      </c>
      <c r="CF304" s="1" t="str">
        <f>IFERROR(SEARCH(";",Table4[[#This Row],[reference/s]],Table4[[#This Row],[Column5]]+1),"")</f>
        <v/>
      </c>
      <c r="CG304" s="1" t="str">
        <f>IFERROR(SEARCH(";",Table4[[#This Row],[reference/s]],Table4[[#This Row],[Column6]]+1),"")</f>
        <v/>
      </c>
      <c r="CH304" s="1" t="str">
        <f>IFERROR(SEARCH(";",Table4[[#This Row],[reference/s]],Table4[[#This Row],[Column7]]+1),"")</f>
        <v/>
      </c>
      <c r="CI304" s="1" t="str">
        <f>IFERROR(SEARCH(";",Table4[[#This Row],[reference/s]],Table4[[#This Row],[Column8]]+1),"")</f>
        <v/>
      </c>
      <c r="CJ304" s="1" t="str">
        <f>IFERROR(SEARCH(";",Table4[[#This Row],[reference/s]],Table4[[#This Row],[Column9]]+1),"")</f>
        <v/>
      </c>
      <c r="CK304" s="1" t="str">
        <f>IFERROR(SEARCH(";",Table4[[#This Row],[reference/s]],Table4[[#This Row],[Column10]]+1),"")</f>
        <v/>
      </c>
      <c r="CL304" s="1" t="str">
        <f>IFERROR(SEARCH(";",Table4[[#This Row],[reference/s]],Table4[[#This Row],[Column11]]+1),"")</f>
        <v/>
      </c>
      <c r="CM304" s="1" t="str">
        <f>IFERROR(MID(Table4[[#This Row],[reference/s]],Table4[[#This Row],[Column3]]+2,Table4[[#This Row],[Column4]]-Table4[[#This Row],[Column3]]-2),"")</f>
        <v>CRC report</v>
      </c>
      <c r="CN304" s="1" t="str">
        <f>IFERROR(MID(Table4[[#This Row],[reference/s]],Table4[[#This Row],[Column4]]+2,Table4[[#This Row],[Column5]]-Table4[[#This Row],[Column4]]-2),"")</f>
        <v>house loss report</v>
      </c>
      <c r="CO304" s="1" t="str">
        <f>IFERROR(MID(Table4[[#This Row],[reference/s]],Table4[[#This Row],[Column5]]+2,Table4[[#This Row],[Column6]]-Table4[[#This Row],[Column5]]-2),"")</f>
        <v/>
      </c>
    </row>
    <row r="305" spans="1:93">
      <c r="A305">
        <v>501</v>
      </c>
      <c r="B305" t="s">
        <v>1582</v>
      </c>
      <c r="C305" t="s">
        <v>606</v>
      </c>
      <c r="D305" t="s">
        <v>367</v>
      </c>
      <c r="E305" t="s">
        <v>1251</v>
      </c>
      <c r="F305" s="15">
        <v>40512</v>
      </c>
      <c r="G305" s="15">
        <v>40560</v>
      </c>
      <c r="H305" t="s">
        <v>657</v>
      </c>
      <c r="I305" s="74">
        <v>2011</v>
      </c>
      <c r="K305" t="s">
        <v>50</v>
      </c>
      <c r="L305" t="s">
        <v>50</v>
      </c>
      <c r="M305" t="s">
        <v>50</v>
      </c>
      <c r="N305" t="s">
        <v>739</v>
      </c>
      <c r="O305" s="11" t="s">
        <v>1264</v>
      </c>
      <c r="P305">
        <v>1</v>
      </c>
      <c r="Q305">
        <v>1</v>
      </c>
      <c r="R305">
        <v>3</v>
      </c>
      <c r="S305">
        <v>1</v>
      </c>
      <c r="T305">
        <v>1</v>
      </c>
      <c r="U305">
        <f>Table4[[#This Row],[Report]]*$P$322+Table4[[#This Row],[Journals]]*$Q$322+Table4[[#This Row],[Databases]]*$R$322+Table4[[#This Row],[Websites]]*$S$322+Table4[[#This Row],[Newspaper]]*$T$322</f>
        <v>141</v>
      </c>
      <c r="V305">
        <f>SUM(Table4[[#This Row],[Report]:[Websites]])</f>
        <v>6</v>
      </c>
      <c r="W305" t="str">
        <f>IF(Table4[[#This Row],[Insured Cost]]="",1,IF(Table4[[#This Row],[Reported cost]]="",2,""))</f>
        <v/>
      </c>
      <c r="X305">
        <v>12000</v>
      </c>
      <c r="Y305">
        <v>200000</v>
      </c>
      <c r="AD305">
        <v>33</v>
      </c>
      <c r="AE305" s="2">
        <v>2387624000</v>
      </c>
      <c r="AF305" s="2">
        <v>2550000000</v>
      </c>
      <c r="AG305" s="78"/>
      <c r="AS305" s="74"/>
      <c r="AT305" s="74"/>
      <c r="BD305">
        <v>18000</v>
      </c>
      <c r="BE305">
        <v>28000</v>
      </c>
      <c r="BF305">
        <v>29000</v>
      </c>
      <c r="BP305">
        <v>3572</v>
      </c>
      <c r="BR305" t="s">
        <v>924</v>
      </c>
      <c r="BY305" t="s">
        <v>368</v>
      </c>
      <c r="BZ305" t="str">
        <f>IFERROR(LEFT(Table4[[#This Row],[reference/s]],SEARCH(";",Table4[[#This Row],[reference/s]])-1),"")</f>
        <v>EM-Track</v>
      </c>
      <c r="CA305" t="str">
        <f>IFERROR(MID(Table4[[#This Row],[reference/s]],SEARCH(";",Table4[[#This Row],[reference/s]])+2,SEARCH(";",Table4[[#This Row],[reference/s]],SEARCH(";",Table4[[#This Row],[reference/s]])+1)-SEARCH(";",Table4[[#This Row],[reference/s]])-2),"")</f>
        <v>ICA</v>
      </c>
      <c r="CB305">
        <f>IFERROR(SEARCH(";",Table4[[#This Row],[reference/s]]),"")</f>
        <v>9</v>
      </c>
      <c r="CC305" s="1">
        <f>IFERROR(SEARCH(";",Table4[[#This Row],[reference/s]],Table4[[#This Row],[Column2]]+1),"")</f>
        <v>14</v>
      </c>
      <c r="CD305" s="1">
        <f>IFERROR(SEARCH(";",Table4[[#This Row],[reference/s]],Table4[[#This Row],[Column3]]+1),"")</f>
        <v>50</v>
      </c>
      <c r="CE305" s="1">
        <f>IFERROR(SEARCH(";",Table4[[#This Row],[reference/s]],Table4[[#This Row],[Column4]]+1),"")</f>
        <v>69</v>
      </c>
      <c r="CF305" s="1">
        <f>IFERROR(SEARCH(";",Table4[[#This Row],[reference/s]],Table4[[#This Row],[Column5]]+1),"")</f>
        <v>77</v>
      </c>
      <c r="CG305" s="1">
        <f>IFERROR(SEARCH(";",Table4[[#This Row],[reference/s]],Table4[[#This Row],[Column6]]+1),"")</f>
        <v>121</v>
      </c>
      <c r="CH305" s="1" t="str">
        <f>IFERROR(SEARCH(";",Table4[[#This Row],[reference/s]],Table4[[#This Row],[Column7]]+1),"")</f>
        <v/>
      </c>
      <c r="CI305" s="1" t="str">
        <f>IFERROR(SEARCH(";",Table4[[#This Row],[reference/s]],Table4[[#This Row],[Column8]]+1),"")</f>
        <v/>
      </c>
      <c r="CJ305" s="1" t="str">
        <f>IFERROR(SEARCH(";",Table4[[#This Row],[reference/s]],Table4[[#This Row],[Column9]]+1),"")</f>
        <v/>
      </c>
      <c r="CK305" s="1" t="str">
        <f>IFERROR(SEARCH(";",Table4[[#This Row],[reference/s]],Table4[[#This Row],[Column10]]+1),"")</f>
        <v/>
      </c>
      <c r="CL305" s="1" t="str">
        <f>IFERROR(SEARCH(";",Table4[[#This Row],[reference/s]],Table4[[#This Row],[Column11]]+1),"")</f>
        <v/>
      </c>
      <c r="CM305" s="1" t="str">
        <f>IFERROR(MID(Table4[[#This Row],[reference/s]],Table4[[#This Row],[Column3]]+2,Table4[[#This Row],[Column4]]-Table4[[#This Row],[Column3]]-2),"")</f>
        <v>van den Honert and McAneney (2011)</v>
      </c>
      <c r="CN305" s="1" t="str">
        <f>IFERROR(MID(Table4[[#This Row],[reference/s]],Table4[[#This Row],[Column4]]+2,Table4[[#This Row],[Column5]]-Table4[[#This Row],[Column4]]-2),"")</f>
        <v>QLD flood history</v>
      </c>
      <c r="CO305" s="1" t="str">
        <f>IFERROR(MID(Table4[[#This Row],[reference/s]],Table4[[#This Row],[Column5]]+2,Table4[[#This Row],[Column6]]-Table4[[#This Row],[Column5]]-2),"")</f>
        <v>EM-DAT</v>
      </c>
    </row>
    <row r="306" spans="1:93">
      <c r="A306">
        <v>507</v>
      </c>
      <c r="B306" t="s">
        <v>1582</v>
      </c>
      <c r="C306" t="s">
        <v>606</v>
      </c>
      <c r="D306" t="s">
        <v>379</v>
      </c>
      <c r="E306" t="s">
        <v>380</v>
      </c>
      <c r="F306" s="7">
        <v>40555</v>
      </c>
      <c r="G306" s="7">
        <v>40561</v>
      </c>
      <c r="H306" t="s">
        <v>657</v>
      </c>
      <c r="I306" s="74">
        <v>2011</v>
      </c>
      <c r="K306" t="s">
        <v>1285</v>
      </c>
      <c r="L306" t="s">
        <v>30</v>
      </c>
      <c r="M306" t="s">
        <v>30</v>
      </c>
      <c r="N306" t="s">
        <v>739</v>
      </c>
      <c r="O306" s="35" t="s">
        <v>1283</v>
      </c>
      <c r="P306">
        <v>3</v>
      </c>
      <c r="Q306">
        <v>0</v>
      </c>
      <c r="R306">
        <v>2</v>
      </c>
      <c r="S306">
        <v>1</v>
      </c>
      <c r="T306">
        <v>50</v>
      </c>
      <c r="U306">
        <f>Table4[[#This Row],[Report]]*$P$322+Table4[[#This Row],[Journals]]*$Q$322+Table4[[#This Row],[Databases]]*$R$322+Table4[[#This Row],[Websites]]*$S$322+Table4[[#This Row],[Newspaper]]*$T$322</f>
        <v>220</v>
      </c>
      <c r="V306">
        <f>SUM(Table4[[#This Row],[Report]:[Websites]])</f>
        <v>6</v>
      </c>
      <c r="W306" t="str">
        <f>IF(Table4[[#This Row],[Insured Cost]]="",1,IF(Table4[[#This Row],[Reported cost]]="",2,""))</f>
        <v/>
      </c>
      <c r="Y306">
        <v>17000</v>
      </c>
      <c r="AD306">
        <v>2</v>
      </c>
      <c r="AE306" s="2">
        <v>126495000</v>
      </c>
      <c r="AF306" s="8">
        <v>1000000000</v>
      </c>
      <c r="AG306" s="78">
        <v>5200</v>
      </c>
      <c r="AH306" t="s">
        <v>1286</v>
      </c>
      <c r="AS306" s="74"/>
      <c r="AT306" s="74"/>
      <c r="BD306">
        <v>2700</v>
      </c>
      <c r="BE306">
        <v>1730</v>
      </c>
      <c r="BY306" t="s">
        <v>381</v>
      </c>
      <c r="BZ306" t="str">
        <f>IFERROR(LEFT(Table4[[#This Row],[reference/s]],SEARCH(";",Table4[[#This Row],[reference/s]])-1),"")</f>
        <v>EM-Track</v>
      </c>
      <c r="CA306" t="str">
        <f>IFERROR(MID(Table4[[#This Row],[reference/s]],SEARCH(";",Table4[[#This Row],[reference/s]])+2,SEARCH(";",Table4[[#This Row],[reference/s]],SEARCH(";",Table4[[#This Row],[reference/s]])+1)-SEARCH(";",Table4[[#This Row],[reference/s]])-2),"")</f>
        <v>ICA</v>
      </c>
      <c r="CB306">
        <f>IFERROR(SEARCH(";",Table4[[#This Row],[reference/s]]),"")</f>
        <v>9</v>
      </c>
      <c r="CC306" s="1">
        <f>IFERROR(SEARCH(";",Table4[[#This Row],[reference/s]],Table4[[#This Row],[Column2]]+1),"")</f>
        <v>14</v>
      </c>
      <c r="CD306" s="1">
        <f>IFERROR(SEARCH(";",Table4[[#This Row],[reference/s]],Table4[[#This Row],[Column3]]+1),"")</f>
        <v>27</v>
      </c>
      <c r="CE306" s="1">
        <f>IFERROR(SEARCH(";",Table4[[#This Row],[reference/s]],Table4[[#This Row],[Column4]]+1),"")</f>
        <v>46</v>
      </c>
      <c r="CF306" s="1">
        <f>IFERROR(SEARCH(";",Table4[[#This Row],[reference/s]],Table4[[#This Row],[Column5]]+1),"")</f>
        <v>66</v>
      </c>
      <c r="CG306" s="1">
        <f>IFERROR(SEARCH(";",Table4[[#This Row],[reference/s]],Table4[[#This Row],[Column6]]+1),"")</f>
        <v>81</v>
      </c>
      <c r="CH306" s="1" t="str">
        <f>IFERROR(SEARCH(";",Table4[[#This Row],[reference/s]],Table4[[#This Row],[Column7]]+1),"")</f>
        <v/>
      </c>
      <c r="CI306" s="1" t="str">
        <f>IFERROR(SEARCH(";",Table4[[#This Row],[reference/s]],Table4[[#This Row],[Column8]]+1),"")</f>
        <v/>
      </c>
      <c r="CJ306" s="1" t="str">
        <f>IFERROR(SEARCH(";",Table4[[#This Row],[reference/s]],Table4[[#This Row],[Column9]]+1),"")</f>
        <v/>
      </c>
      <c r="CK306" s="1" t="str">
        <f>IFERROR(SEARCH(";",Table4[[#This Row],[reference/s]],Table4[[#This Row],[Column10]]+1),"")</f>
        <v/>
      </c>
      <c r="CL306" s="1" t="str">
        <f>IFERROR(SEARCH(";",Table4[[#This Row],[reference/s]],Table4[[#This Row],[Column11]]+1),"")</f>
        <v/>
      </c>
      <c r="CM306" s="1" t="str">
        <f>IFERROR(MID(Table4[[#This Row],[reference/s]],Table4[[#This Row],[Column3]]+2,Table4[[#This Row],[Column4]]-Table4[[#This Row],[Column3]]-2),"")</f>
        <v>wiki (refs)</v>
      </c>
      <c r="CN306" s="1" t="str">
        <f>IFERROR(MID(Table4[[#This Row],[reference/s]],Table4[[#This Row],[Column4]]+2,Table4[[#This Row],[Column5]]-Table4[[#This Row],[Column4]]-2),"")</f>
        <v>GNDR flood report</v>
      </c>
      <c r="CO306" s="1" t="str">
        <f>IFERROR(MID(Table4[[#This Row],[reference/s]],Table4[[#This Row],[Column5]]+2,Table4[[#This Row],[Column6]]-Table4[[#This Row],[Column5]]-2),"")</f>
        <v>BoM special report</v>
      </c>
    </row>
    <row r="307" spans="1:93">
      <c r="A307">
        <v>602</v>
      </c>
      <c r="B307" t="s">
        <v>1590</v>
      </c>
      <c r="C307" t="s">
        <v>810</v>
      </c>
      <c r="D307" s="6" t="s">
        <v>805</v>
      </c>
      <c r="E307" t="s">
        <v>806</v>
      </c>
      <c r="F307" s="7">
        <v>40907</v>
      </c>
      <c r="G307" s="7">
        <v>40912</v>
      </c>
      <c r="H307" t="s">
        <v>657</v>
      </c>
      <c r="I307" s="74">
        <v>2012</v>
      </c>
      <c r="K307" t="s">
        <v>787</v>
      </c>
      <c r="L307" t="s">
        <v>791</v>
      </c>
      <c r="M307" t="s">
        <v>51</v>
      </c>
      <c r="N307" t="s">
        <v>30</v>
      </c>
      <c r="O307" s="11" t="s">
        <v>875</v>
      </c>
      <c r="U307">
        <f>Table4[[#This Row],[Report]]*$P$322+Table4[[#This Row],[Journals]]*$Q$322+Table4[[#This Row],[Databases]]*$R$322+Table4[[#This Row],[Websites]]*$S$322+Table4[[#This Row],[Newspaper]]*$T$322</f>
        <v>0</v>
      </c>
      <c r="V307">
        <f>SUM(Table4[[#This Row],[Report]:[Websites]])</f>
        <v>0</v>
      </c>
      <c r="W307">
        <f>IF(Table4[[#This Row],[Insured Cost]]="",1,IF(Table4[[#This Row],[Reported cost]]="",2,""))</f>
        <v>1</v>
      </c>
      <c r="AA307">
        <v>45</v>
      </c>
      <c r="AF307" s="2"/>
      <c r="AG307" s="78"/>
      <c r="AS307" s="74"/>
      <c r="AT307" s="74"/>
      <c r="BZ307" t="str">
        <f>IFERROR(LEFT(Table4[[#This Row],[reference/s]],SEARCH(";",Table4[[#This Row],[reference/s]])-1),"")</f>
        <v/>
      </c>
      <c r="CA307" t="str">
        <f>IFERROR(MID(Table4[[#This Row],[reference/s]],SEARCH(";",Table4[[#This Row],[reference/s]])+2,SEARCH(";",Table4[[#This Row],[reference/s]],SEARCH(";",Table4[[#This Row],[reference/s]])+1)-SEARCH(";",Table4[[#This Row],[reference/s]])-2),"")</f>
        <v/>
      </c>
      <c r="CB307" t="str">
        <f>IFERROR(SEARCH(";",Table4[[#This Row],[reference/s]]),"")</f>
        <v/>
      </c>
      <c r="CC307" s="1" t="str">
        <f>IFERROR(SEARCH(";",Table4[[#This Row],[reference/s]],Table4[[#This Row],[Column2]]+1),"")</f>
        <v/>
      </c>
      <c r="CD307" s="1" t="str">
        <f>IFERROR(SEARCH(";",Table4[[#This Row],[reference/s]],Table4[[#This Row],[Column3]]+1),"")</f>
        <v/>
      </c>
      <c r="CE307" s="1" t="str">
        <f>IFERROR(SEARCH(";",Table4[[#This Row],[reference/s]],Table4[[#This Row],[Column4]]+1),"")</f>
        <v/>
      </c>
      <c r="CF307" s="1" t="str">
        <f>IFERROR(SEARCH(";",Table4[[#This Row],[reference/s]],Table4[[#This Row],[Column5]]+1),"")</f>
        <v/>
      </c>
      <c r="CG307" s="1" t="str">
        <f>IFERROR(SEARCH(";",Table4[[#This Row],[reference/s]],Table4[[#This Row],[Column6]]+1),"")</f>
        <v/>
      </c>
      <c r="CH307" s="1" t="str">
        <f>IFERROR(SEARCH(";",Table4[[#This Row],[reference/s]],Table4[[#This Row],[Column7]]+1),"")</f>
        <v/>
      </c>
      <c r="CI307" s="1" t="str">
        <f>IFERROR(SEARCH(";",Table4[[#This Row],[reference/s]],Table4[[#This Row],[Column8]]+1),"")</f>
        <v/>
      </c>
      <c r="CJ307" s="1" t="str">
        <f>IFERROR(SEARCH(";",Table4[[#This Row],[reference/s]],Table4[[#This Row],[Column9]]+1),"")</f>
        <v/>
      </c>
      <c r="CK307" s="1" t="str">
        <f>IFERROR(SEARCH(";",Table4[[#This Row],[reference/s]],Table4[[#This Row],[Column10]]+1),"")</f>
        <v/>
      </c>
      <c r="CL307" s="1" t="str">
        <f>IFERROR(SEARCH(";",Table4[[#This Row],[reference/s]],Table4[[#This Row],[Column11]]+1),"")</f>
        <v/>
      </c>
      <c r="CM307" s="1" t="str">
        <f>IFERROR(MID(Table4[[#This Row],[reference/s]],Table4[[#This Row],[Column3]]+2,Table4[[#This Row],[Column4]]-Table4[[#This Row],[Column3]]-2),"")</f>
        <v/>
      </c>
      <c r="CN307" s="1" t="str">
        <f>IFERROR(MID(Table4[[#This Row],[reference/s]],Table4[[#This Row],[Column4]]+2,Table4[[#This Row],[Column5]]-Table4[[#This Row],[Column4]]-2),"")</f>
        <v/>
      </c>
      <c r="CO307" s="1" t="str">
        <f>IFERROR(MID(Table4[[#This Row],[reference/s]],Table4[[#This Row],[Column5]]+2,Table4[[#This Row],[Column6]]-Table4[[#This Row],[Column5]]-2),"")</f>
        <v/>
      </c>
    </row>
    <row r="308" spans="1:93" ht="15" thickBot="1">
      <c r="A308">
        <v>613</v>
      </c>
      <c r="B308" t="s">
        <v>1581</v>
      </c>
      <c r="C308" t="s">
        <v>606</v>
      </c>
      <c r="D308" t="s">
        <v>438</v>
      </c>
      <c r="E308" t="s">
        <v>439</v>
      </c>
      <c r="F308" s="7">
        <v>40932</v>
      </c>
      <c r="G308" s="7">
        <v>40981</v>
      </c>
      <c r="H308" t="s">
        <v>658</v>
      </c>
      <c r="I308" s="74">
        <v>2012</v>
      </c>
      <c r="K308" t="s">
        <v>572</v>
      </c>
      <c r="L308" t="s">
        <v>50</v>
      </c>
      <c r="M308" t="s">
        <v>50</v>
      </c>
      <c r="N308" t="s">
        <v>739</v>
      </c>
      <c r="O308" s="11" t="s">
        <v>1269</v>
      </c>
      <c r="P308">
        <v>0</v>
      </c>
      <c r="Q308">
        <v>0</v>
      </c>
      <c r="R308">
        <v>3</v>
      </c>
      <c r="S308">
        <v>0</v>
      </c>
      <c r="T308">
        <v>0</v>
      </c>
      <c r="U308">
        <f>Table4[[#This Row],[Report]]*$P$322+Table4[[#This Row],[Journals]]*$Q$322+Table4[[#This Row],[Databases]]*$R$322+Table4[[#This Row],[Websites]]*$S$322+Table4[[#This Row],[Newspaper]]*$T$322</f>
        <v>60</v>
      </c>
      <c r="V308">
        <f>SUM(Table4[[#This Row],[Report]:[Websites]])</f>
        <v>3</v>
      </c>
      <c r="W308">
        <f>IF(Table4[[#This Row],[Insured Cost]]="",1,IF(Table4[[#This Row],[Reported cost]]="",2,""))</f>
        <v>2</v>
      </c>
      <c r="AD308">
        <v>2</v>
      </c>
      <c r="AE308" s="2">
        <v>131432000</v>
      </c>
      <c r="AF308" s="2"/>
      <c r="AG308" s="78"/>
      <c r="AS308" s="74"/>
      <c r="AT308" s="74"/>
      <c r="BY308" t="s">
        <v>440</v>
      </c>
      <c r="BZ308" t="str">
        <f>IFERROR(LEFT(Table4[[#This Row],[reference/s]],SEARCH(";",Table4[[#This Row],[reference/s]])-1),"")</f>
        <v>EM-Track</v>
      </c>
      <c r="CA308" t="str">
        <f>IFERROR(MID(Table4[[#This Row],[reference/s]],SEARCH(";",Table4[[#This Row],[reference/s]])+2,SEARCH(";",Table4[[#This Row],[reference/s]],SEARCH(";",Table4[[#This Row],[reference/s]])+1)-SEARCH(";",Table4[[#This Row],[reference/s]])-2),"")</f>
        <v>EM-DAT</v>
      </c>
      <c r="CB308">
        <f>IFERROR(SEARCH(";",Table4[[#This Row],[reference/s]]),"")</f>
        <v>9</v>
      </c>
      <c r="CC308" s="1">
        <f>IFERROR(SEARCH(";",Table4[[#This Row],[reference/s]],Table4[[#This Row],[Column2]]+1),"")</f>
        <v>17</v>
      </c>
      <c r="CD308" s="1" t="str">
        <f>IFERROR(SEARCH(";",Table4[[#This Row],[reference/s]],Table4[[#This Row],[Column3]]+1),"")</f>
        <v/>
      </c>
      <c r="CE308" s="1" t="str">
        <f>IFERROR(SEARCH(";",Table4[[#This Row],[reference/s]],Table4[[#This Row],[Column4]]+1),"")</f>
        <v/>
      </c>
      <c r="CF308" s="1" t="str">
        <f>IFERROR(SEARCH(";",Table4[[#This Row],[reference/s]],Table4[[#This Row],[Column5]]+1),"")</f>
        <v/>
      </c>
      <c r="CG308" s="1" t="str">
        <f>IFERROR(SEARCH(";",Table4[[#This Row],[reference/s]],Table4[[#This Row],[Column6]]+1),"")</f>
        <v/>
      </c>
      <c r="CH308" s="1" t="str">
        <f>IFERROR(SEARCH(";",Table4[[#This Row],[reference/s]],Table4[[#This Row],[Column7]]+1),"")</f>
        <v/>
      </c>
      <c r="CI308" s="1" t="str">
        <f>IFERROR(SEARCH(";",Table4[[#This Row],[reference/s]],Table4[[#This Row],[Column8]]+1),"")</f>
        <v/>
      </c>
      <c r="CJ308" s="1" t="str">
        <f>IFERROR(SEARCH(";",Table4[[#This Row],[reference/s]],Table4[[#This Row],[Column9]]+1),"")</f>
        <v/>
      </c>
      <c r="CK308" s="1" t="str">
        <f>IFERROR(SEARCH(";",Table4[[#This Row],[reference/s]],Table4[[#This Row],[Column10]]+1),"")</f>
        <v/>
      </c>
      <c r="CL308" s="1" t="str">
        <f>IFERROR(SEARCH(";",Table4[[#This Row],[reference/s]],Table4[[#This Row],[Column11]]+1),"")</f>
        <v/>
      </c>
      <c r="CM308" s="1" t="str">
        <f>IFERROR(MID(Table4[[#This Row],[reference/s]],Table4[[#This Row],[Column3]]+2,Table4[[#This Row],[Column4]]-Table4[[#This Row],[Column3]]-2),"")</f>
        <v/>
      </c>
      <c r="CN308" s="1" t="str">
        <f>IFERROR(MID(Table4[[#This Row],[reference/s]],Table4[[#This Row],[Column4]]+2,Table4[[#This Row],[Column5]]-Table4[[#This Row],[Column4]]-2),"")</f>
        <v/>
      </c>
      <c r="CO308" s="1" t="str">
        <f>IFERROR(MID(Table4[[#This Row],[reference/s]],Table4[[#This Row],[Column5]]+2,Table4[[#This Row],[Column6]]-Table4[[#This Row],[Column5]]-2),"")</f>
        <v/>
      </c>
    </row>
    <row r="309" spans="1:93" ht="16" thickTop="1" thickBot="1">
      <c r="A309">
        <v>2118</v>
      </c>
      <c r="B309" t="s">
        <v>1593</v>
      </c>
      <c r="C309" t="s">
        <v>642</v>
      </c>
      <c r="D309" t="s">
        <v>453</v>
      </c>
      <c r="E309" t="s">
        <v>454</v>
      </c>
      <c r="F309" s="7">
        <v>41067.634548611109</v>
      </c>
      <c r="G309" s="7">
        <v>41073.634548611109</v>
      </c>
      <c r="H309" t="s">
        <v>666</v>
      </c>
      <c r="I309" s="74">
        <v>2012</v>
      </c>
      <c r="K309" t="s">
        <v>574</v>
      </c>
      <c r="L309" t="s">
        <v>33</v>
      </c>
      <c r="M309" t="s">
        <v>33</v>
      </c>
      <c r="N309" t="s">
        <v>739</v>
      </c>
      <c r="O309" s="11" t="s">
        <v>1268</v>
      </c>
      <c r="P309">
        <v>1</v>
      </c>
      <c r="Q309">
        <v>0</v>
      </c>
      <c r="R309">
        <v>1</v>
      </c>
      <c r="S309">
        <v>0</v>
      </c>
      <c r="T309">
        <v>0</v>
      </c>
      <c r="U309">
        <f>Table4[[#This Row],[Report]]*$P$322+Table4[[#This Row],[Journals]]*$Q$322+Table4[[#This Row],[Databases]]*$R$322+Table4[[#This Row],[Websites]]*$S$322+Table4[[#This Row],[Newspaper]]*$T$322</f>
        <v>60</v>
      </c>
      <c r="V309">
        <f>SUM(Table4[[#This Row],[Report]:[Websites]])</f>
        <v>2</v>
      </c>
      <c r="W309">
        <f>IF(Table4[[#This Row],[Insured Cost]]="",1,IF(Table4[[#This Row],[Reported cost]]="",2,""))</f>
        <v>1</v>
      </c>
      <c r="Y309">
        <v>170000</v>
      </c>
      <c r="AD309" s="36">
        <v>1</v>
      </c>
      <c r="AF309" s="2"/>
      <c r="AG309" s="78">
        <v>118</v>
      </c>
      <c r="AS309" s="74"/>
      <c r="AT309" s="74"/>
      <c r="BY309" t="s">
        <v>455</v>
      </c>
      <c r="BZ309" t="str">
        <f>IFERROR(LEFT(Table4[[#This Row],[reference/s]],SEARCH(";",Table4[[#This Row],[reference/s]])-1),"")</f>
        <v>EM-Track</v>
      </c>
      <c r="CA309" t="str">
        <f>IFERROR(MID(Table4[[#This Row],[reference/s]],SEARCH(";",Table4[[#This Row],[reference/s]])+2,SEARCH(";",Table4[[#This Row],[reference/s]],SEARCH(";",Table4[[#This Row],[reference/s]])+1)-SEARCH(";",Table4[[#This Row],[reference/s]])-2),"")</f>
        <v/>
      </c>
      <c r="CB309">
        <f>IFERROR(SEARCH(";",Table4[[#This Row],[reference/s]]),"")</f>
        <v>9</v>
      </c>
      <c r="CC309" s="1" t="str">
        <f>IFERROR(SEARCH(";",Table4[[#This Row],[reference/s]],Table4[[#This Row],[Column2]]+1),"")</f>
        <v/>
      </c>
      <c r="CD309" s="1" t="str">
        <f>IFERROR(SEARCH(";",Table4[[#This Row],[reference/s]],Table4[[#This Row],[Column3]]+1),"")</f>
        <v/>
      </c>
      <c r="CE309" s="1" t="str">
        <f>IFERROR(SEARCH(";",Table4[[#This Row],[reference/s]],Table4[[#This Row],[Column4]]+1),"")</f>
        <v/>
      </c>
      <c r="CF309" s="1" t="str">
        <f>IFERROR(SEARCH(";",Table4[[#This Row],[reference/s]],Table4[[#This Row],[Column5]]+1),"")</f>
        <v/>
      </c>
      <c r="CG309" s="1" t="str">
        <f>IFERROR(SEARCH(";",Table4[[#This Row],[reference/s]],Table4[[#This Row],[Column6]]+1),"")</f>
        <v/>
      </c>
      <c r="CH309" s="1" t="str">
        <f>IFERROR(SEARCH(";",Table4[[#This Row],[reference/s]],Table4[[#This Row],[Column7]]+1),"")</f>
        <v/>
      </c>
      <c r="CI309" s="1" t="str">
        <f>IFERROR(SEARCH(";",Table4[[#This Row],[reference/s]],Table4[[#This Row],[Column8]]+1),"")</f>
        <v/>
      </c>
      <c r="CJ309" s="1" t="str">
        <f>IFERROR(SEARCH(";",Table4[[#This Row],[reference/s]],Table4[[#This Row],[Column9]]+1),"")</f>
        <v/>
      </c>
      <c r="CK309" s="1" t="str">
        <f>IFERROR(SEARCH(";",Table4[[#This Row],[reference/s]],Table4[[#This Row],[Column10]]+1),"")</f>
        <v/>
      </c>
      <c r="CL309" s="1" t="str">
        <f>IFERROR(SEARCH(";",Table4[[#This Row],[reference/s]],Table4[[#This Row],[Column11]]+1),"")</f>
        <v/>
      </c>
      <c r="CM309" s="1" t="str">
        <f>IFERROR(MID(Table4[[#This Row],[reference/s]],Table4[[#This Row],[Column3]]+2,Table4[[#This Row],[Column4]]-Table4[[#This Row],[Column3]]-2),"")</f>
        <v/>
      </c>
      <c r="CN309" s="1" t="str">
        <f>IFERROR(MID(Table4[[#This Row],[reference/s]],Table4[[#This Row],[Column4]]+2,Table4[[#This Row],[Column5]]-Table4[[#This Row],[Column4]]-2),"")</f>
        <v/>
      </c>
      <c r="CO309" s="1" t="str">
        <f>IFERROR(MID(Table4[[#This Row],[reference/s]],Table4[[#This Row],[Column5]]+2,Table4[[#This Row],[Column6]]-Table4[[#This Row],[Column5]]-2),"")</f>
        <v/>
      </c>
    </row>
    <row r="310" spans="1:93" ht="15" thickTop="1">
      <c r="A310">
        <v>615</v>
      </c>
      <c r="B310" t="s">
        <v>1589</v>
      </c>
      <c r="C310" t="s">
        <v>606</v>
      </c>
      <c r="D310" t="s">
        <v>441</v>
      </c>
      <c r="E310" t="s">
        <v>442</v>
      </c>
      <c r="F310" s="7">
        <v>40965</v>
      </c>
      <c r="G310" s="7">
        <v>40983</v>
      </c>
      <c r="H310" t="s">
        <v>658</v>
      </c>
      <c r="I310" s="74">
        <v>2012</v>
      </c>
      <c r="K310" t="s">
        <v>573</v>
      </c>
      <c r="L310" t="s">
        <v>30</v>
      </c>
      <c r="M310" t="s">
        <v>30</v>
      </c>
      <c r="N310" t="s">
        <v>739</v>
      </c>
      <c r="O310" s="11" t="s">
        <v>1556</v>
      </c>
      <c r="P310">
        <v>2</v>
      </c>
      <c r="Q310">
        <v>0</v>
      </c>
      <c r="R310">
        <v>2</v>
      </c>
      <c r="S310">
        <v>0</v>
      </c>
      <c r="T310">
        <v>0</v>
      </c>
      <c r="U310">
        <f>Table4[[#This Row],[Report]]*$P$322+Table4[[#This Row],[Journals]]*$Q$322+Table4[[#This Row],[Databases]]*$R$322+Table4[[#This Row],[Websites]]*$S$322+Table4[[#This Row],[Newspaper]]*$T$322</f>
        <v>120</v>
      </c>
      <c r="V310">
        <f>SUM(Table4[[#This Row],[Report]:[Websites]])</f>
        <v>4</v>
      </c>
      <c r="W310">
        <f>IF(Table4[[#This Row],[Insured Cost]]="",1,IF(Table4[[#This Row],[Reported cost]]="",2,""))</f>
        <v>2</v>
      </c>
      <c r="AD310" s="35">
        <v>1</v>
      </c>
      <c r="AE310" s="2">
        <v>108212000</v>
      </c>
      <c r="AF310" s="2"/>
      <c r="AG310" s="78">
        <v>1090</v>
      </c>
      <c r="AS310" s="74"/>
      <c r="AT310" s="74"/>
      <c r="BD310">
        <v>250</v>
      </c>
      <c r="BY310" t="s">
        <v>443</v>
      </c>
      <c r="BZ310" t="str">
        <f>IFERROR(LEFT(Table4[[#This Row],[reference/s]],SEARCH(";",Table4[[#This Row],[reference/s]])-1),"")</f>
        <v>EM-Track</v>
      </c>
      <c r="CA310" t="str">
        <f>IFERROR(MID(Table4[[#This Row],[reference/s]],SEARCH(";",Table4[[#This Row],[reference/s]])+2,SEARCH(";",Table4[[#This Row],[reference/s]],SEARCH(";",Table4[[#This Row],[reference/s]])+1)-SEARCH(";",Table4[[#This Row],[reference/s]])-2),"")</f>
        <v>BoM special report</v>
      </c>
      <c r="CB310">
        <f>IFERROR(SEARCH(";",Table4[[#This Row],[reference/s]]),"")</f>
        <v>9</v>
      </c>
      <c r="CC310" s="1">
        <f>IFERROR(SEARCH(";",Table4[[#This Row],[reference/s]],Table4[[#This Row],[Column2]]+1),"")</f>
        <v>29</v>
      </c>
      <c r="CD310" s="1">
        <f>IFERROR(SEARCH(";",Table4[[#This Row],[reference/s]],Table4[[#This Row],[Column3]]+1),"")</f>
        <v>48</v>
      </c>
      <c r="CE310" s="1" t="str">
        <f>IFERROR(SEARCH(";",Table4[[#This Row],[reference/s]],Table4[[#This Row],[Column4]]+1),"")</f>
        <v/>
      </c>
      <c r="CF310" s="1" t="str">
        <f>IFERROR(SEARCH(";",Table4[[#This Row],[reference/s]],Table4[[#This Row],[Column5]]+1),"")</f>
        <v/>
      </c>
      <c r="CG310" s="1" t="str">
        <f>IFERROR(SEARCH(";",Table4[[#This Row],[reference/s]],Table4[[#This Row],[Column6]]+1),"")</f>
        <v/>
      </c>
      <c r="CH310" s="1" t="str">
        <f>IFERROR(SEARCH(";",Table4[[#This Row],[reference/s]],Table4[[#This Row],[Column7]]+1),"")</f>
        <v/>
      </c>
      <c r="CI310" s="1" t="str">
        <f>IFERROR(SEARCH(";",Table4[[#This Row],[reference/s]],Table4[[#This Row],[Column8]]+1),"")</f>
        <v/>
      </c>
      <c r="CJ310" s="1" t="str">
        <f>IFERROR(SEARCH(";",Table4[[#This Row],[reference/s]],Table4[[#This Row],[Column9]]+1),"")</f>
        <v/>
      </c>
      <c r="CK310" s="1" t="str">
        <f>IFERROR(SEARCH(";",Table4[[#This Row],[reference/s]],Table4[[#This Row],[Column10]]+1),"")</f>
        <v/>
      </c>
      <c r="CL310" s="1" t="str">
        <f>IFERROR(SEARCH(";",Table4[[#This Row],[reference/s]],Table4[[#This Row],[Column11]]+1),"")</f>
        <v/>
      </c>
      <c r="CM310" s="1" t="str">
        <f>IFERROR(MID(Table4[[#This Row],[reference/s]],Table4[[#This Row],[Column3]]+2,Table4[[#This Row],[Column4]]-Table4[[#This Row],[Column3]]-2),"")</f>
        <v>SES annual report</v>
      </c>
      <c r="CN310" s="1" t="str">
        <f>IFERROR(MID(Table4[[#This Row],[reference/s]],Table4[[#This Row],[Column4]]+2,Table4[[#This Row],[Column5]]-Table4[[#This Row],[Column4]]-2),"")</f>
        <v/>
      </c>
      <c r="CO310" s="1" t="str">
        <f>IFERROR(MID(Table4[[#This Row],[reference/s]],Table4[[#This Row],[Column5]]+2,Table4[[#This Row],[Column6]]-Table4[[#This Row],[Column5]]-2),"")</f>
        <v/>
      </c>
    </row>
    <row r="311" spans="1:93">
      <c r="A311">
        <v>612</v>
      </c>
      <c r="B311" t="s">
        <v>1582</v>
      </c>
      <c r="C311" t="s">
        <v>606</v>
      </c>
      <c r="D311" t="s">
        <v>435</v>
      </c>
      <c r="E311" t="s">
        <v>436</v>
      </c>
      <c r="F311" s="4">
        <v>40932</v>
      </c>
      <c r="G311" s="4">
        <v>40981</v>
      </c>
      <c r="H311" t="s">
        <v>658</v>
      </c>
      <c r="I311" s="74">
        <v>2012</v>
      </c>
      <c r="K311" t="s">
        <v>1276</v>
      </c>
      <c r="L311" t="s">
        <v>907</v>
      </c>
      <c r="M311" t="s">
        <v>37</v>
      </c>
      <c r="N311" t="s">
        <v>908</v>
      </c>
      <c r="O311" s="11" t="s">
        <v>1555</v>
      </c>
      <c r="P311">
        <v>1</v>
      </c>
      <c r="Q311">
        <v>0</v>
      </c>
      <c r="R311">
        <v>3</v>
      </c>
      <c r="S311">
        <v>0</v>
      </c>
      <c r="T311">
        <v>31</v>
      </c>
      <c r="U311">
        <f>Table4[[#This Row],[Report]]*$P$322+Table4[[#This Row],[Journals]]*$Q$322+Table4[[#This Row],[Databases]]*$R$322+Table4[[#This Row],[Websites]]*$S$322+Table4[[#This Row],[Newspaper]]*$T$322</f>
        <v>131</v>
      </c>
      <c r="V311">
        <f>SUM(Table4[[#This Row],[Report]:[Websites]])</f>
        <v>4</v>
      </c>
      <c r="W311" t="str">
        <f>IF(Table4[[#This Row],[Insured Cost]]="",1,IF(Table4[[#This Row],[Reported cost]]="",2,""))</f>
        <v/>
      </c>
      <c r="X311">
        <v>20000</v>
      </c>
      <c r="AD311">
        <v>3</v>
      </c>
      <c r="AE311" s="2">
        <v>131890000</v>
      </c>
      <c r="AF311" s="2">
        <v>500000000</v>
      </c>
      <c r="AG311" s="78"/>
      <c r="AS311" s="74"/>
      <c r="AT311" s="74"/>
      <c r="BD311">
        <v>2000</v>
      </c>
      <c r="BE311">
        <v>400</v>
      </c>
      <c r="BR311" t="s">
        <v>1275</v>
      </c>
      <c r="BT311">
        <v>2</v>
      </c>
      <c r="BY311" t="s">
        <v>437</v>
      </c>
      <c r="BZ311" t="str">
        <f>IFERROR(LEFT(Table4[[#This Row],[reference/s]],SEARCH(";",Table4[[#This Row],[reference/s]])-1),"")</f>
        <v>EM-Track</v>
      </c>
      <c r="CA311" t="str">
        <f>IFERROR(MID(Table4[[#This Row],[reference/s]],SEARCH(";",Table4[[#This Row],[reference/s]])+2,SEARCH(";",Table4[[#This Row],[reference/s]],SEARCH(";",Table4[[#This Row],[reference/s]])+1)-SEARCH(";",Table4[[#This Row],[reference/s]])-2),"")</f>
        <v>EM-DAT</v>
      </c>
      <c r="CB311">
        <f>IFERROR(SEARCH(";",Table4[[#This Row],[reference/s]]),"")</f>
        <v>9</v>
      </c>
      <c r="CC311" s="1">
        <f>IFERROR(SEARCH(";",Table4[[#This Row],[reference/s]],Table4[[#This Row],[Column2]]+1),"")</f>
        <v>17</v>
      </c>
      <c r="CD311" s="1">
        <f>IFERROR(SEARCH(";",Table4[[#This Row],[reference/s]],Table4[[#This Row],[Column3]]+1),"")</f>
        <v>37</v>
      </c>
      <c r="CE311" s="1">
        <f>IFERROR(SEARCH(";",Table4[[#This Row],[reference/s]],Table4[[#This Row],[Column4]]+1),"")</f>
        <v>52</v>
      </c>
      <c r="CF311" s="1" t="str">
        <f>IFERROR(SEARCH(";",Table4[[#This Row],[reference/s]],Table4[[#This Row],[Column5]]+1),"")</f>
        <v/>
      </c>
      <c r="CG311" s="1" t="str">
        <f>IFERROR(SEARCH(";",Table4[[#This Row],[reference/s]],Table4[[#This Row],[Column6]]+1),"")</f>
        <v/>
      </c>
      <c r="CH311" s="1" t="str">
        <f>IFERROR(SEARCH(";",Table4[[#This Row],[reference/s]],Table4[[#This Row],[Column7]]+1),"")</f>
        <v/>
      </c>
      <c r="CI311" s="1" t="str">
        <f>IFERROR(SEARCH(";",Table4[[#This Row],[reference/s]],Table4[[#This Row],[Column8]]+1),"")</f>
        <v/>
      </c>
      <c r="CJ311" s="1" t="str">
        <f>IFERROR(SEARCH(";",Table4[[#This Row],[reference/s]],Table4[[#This Row],[Column9]]+1),"")</f>
        <v/>
      </c>
      <c r="CK311" s="1" t="str">
        <f>IFERROR(SEARCH(";",Table4[[#This Row],[reference/s]],Table4[[#This Row],[Column10]]+1),"")</f>
        <v/>
      </c>
      <c r="CL311" s="1" t="str">
        <f>IFERROR(SEARCH(";",Table4[[#This Row],[reference/s]],Table4[[#This Row],[Column11]]+1),"")</f>
        <v/>
      </c>
      <c r="CM311" s="1" t="str">
        <f>IFERROR(MID(Table4[[#This Row],[reference/s]],Table4[[#This Row],[Column3]]+2,Table4[[#This Row],[Column4]]-Table4[[#This Row],[Column3]]-2),"")</f>
        <v>BoM special report</v>
      </c>
      <c r="CN311" s="1" t="str">
        <f>IFERROR(MID(Table4[[#This Row],[reference/s]],Table4[[#This Row],[Column4]]+2,Table4[[#This Row],[Column5]]-Table4[[#This Row],[Column4]]-2),"")</f>
        <v>PDF newspaper</v>
      </c>
      <c r="CO311" s="1" t="str">
        <f>IFERROR(MID(Table4[[#This Row],[reference/s]],Table4[[#This Row],[Column5]]+2,Table4[[#This Row],[Column6]]-Table4[[#This Row],[Column5]]-2),"")</f>
        <v/>
      </c>
    </row>
    <row r="312" spans="1:93">
      <c r="A312">
        <v>2029</v>
      </c>
      <c r="B312" t="s">
        <v>1593</v>
      </c>
      <c r="C312" t="s">
        <v>606</v>
      </c>
      <c r="D312" t="s">
        <v>450</v>
      </c>
      <c r="E312" t="s">
        <v>451</v>
      </c>
      <c r="F312" s="4">
        <v>41064.65834490741</v>
      </c>
      <c r="G312" s="4">
        <v>41082.65834490741</v>
      </c>
      <c r="H312" t="s">
        <v>666</v>
      </c>
      <c r="I312" s="74">
        <v>2012</v>
      </c>
      <c r="K312" t="s">
        <v>575</v>
      </c>
      <c r="L312" t="s">
        <v>30</v>
      </c>
      <c r="M312" t="s">
        <v>30</v>
      </c>
      <c r="N312" t="s">
        <v>739</v>
      </c>
      <c r="O312" s="11" t="s">
        <v>1277</v>
      </c>
      <c r="P312">
        <v>3</v>
      </c>
      <c r="Q312">
        <v>0</v>
      </c>
      <c r="R312">
        <v>1</v>
      </c>
      <c r="S312">
        <v>0</v>
      </c>
      <c r="T312">
        <v>28</v>
      </c>
      <c r="U312">
        <f>Table4[[#This Row],[Report]]*$P$322+Table4[[#This Row],[Journals]]*$Q$322+Table4[[#This Row],[Databases]]*$R$322+Table4[[#This Row],[Websites]]*$S$322+Table4[[#This Row],[Newspaper]]*$T$322</f>
        <v>168</v>
      </c>
      <c r="V312">
        <f>SUM(Table4[[#This Row],[Report]:[Websites]])</f>
        <v>4</v>
      </c>
      <c r="W312">
        <f>IF(Table4[[#This Row],[Insured Cost]]="",1,IF(Table4[[#This Row],[Reported cost]]="",2,""))</f>
        <v>1</v>
      </c>
      <c r="X312">
        <v>27</v>
      </c>
      <c r="AF312" s="2">
        <v>60000000</v>
      </c>
      <c r="AG312" s="78"/>
      <c r="AS312" s="74"/>
      <c r="AT312" s="74"/>
      <c r="BD312">
        <v>93</v>
      </c>
      <c r="BE312">
        <v>23</v>
      </c>
      <c r="BY312" t="s">
        <v>452</v>
      </c>
      <c r="BZ312" t="str">
        <f>IFERROR(LEFT(Table4[[#This Row],[reference/s]],SEARCH(";",Table4[[#This Row],[reference/s]])-1),"")</f>
        <v>SES annual report</v>
      </c>
      <c r="CA312" t="str">
        <f>IFERROR(MID(Table4[[#This Row],[reference/s]],SEARCH(";",Table4[[#This Row],[reference/s]])+2,SEARCH(";",Table4[[#This Row],[reference/s]],SEARCH(";",Table4[[#This Row],[reference/s]])+1)-SEARCH(";",Table4[[#This Row],[reference/s]])-2),"")</f>
        <v>Flood review</v>
      </c>
      <c r="CB312">
        <f>IFERROR(SEARCH(";",Table4[[#This Row],[reference/s]]),"")</f>
        <v>18</v>
      </c>
      <c r="CC312" s="1">
        <f>IFERROR(SEARCH(";",Table4[[#This Row],[reference/s]],Table4[[#This Row],[Column2]]+1),"")</f>
        <v>32</v>
      </c>
      <c r="CD312" s="1">
        <f>IFERROR(SEARCH(";",Table4[[#This Row],[reference/s]],Table4[[#This Row],[Column3]]+1),"")</f>
        <v>48</v>
      </c>
      <c r="CE312" s="1">
        <f>IFERROR(SEARCH(";",Table4[[#This Row],[reference/s]],Table4[[#This Row],[Column4]]+1),"")</f>
        <v>58</v>
      </c>
      <c r="CF312" s="1" t="str">
        <f>IFERROR(SEARCH(";",Table4[[#This Row],[reference/s]],Table4[[#This Row],[Column5]]+1),"")</f>
        <v/>
      </c>
      <c r="CG312" s="1" t="str">
        <f>IFERROR(SEARCH(";",Table4[[#This Row],[reference/s]],Table4[[#This Row],[Column6]]+1),"")</f>
        <v/>
      </c>
      <c r="CH312" s="1" t="str">
        <f>IFERROR(SEARCH(";",Table4[[#This Row],[reference/s]],Table4[[#This Row],[Column7]]+1),"")</f>
        <v/>
      </c>
      <c r="CI312" s="1" t="str">
        <f>IFERROR(SEARCH(";",Table4[[#This Row],[reference/s]],Table4[[#This Row],[Column8]]+1),"")</f>
        <v/>
      </c>
      <c r="CJ312" s="1" t="str">
        <f>IFERROR(SEARCH(";",Table4[[#This Row],[reference/s]],Table4[[#This Row],[Column9]]+1),"")</f>
        <v/>
      </c>
      <c r="CK312" s="1" t="str">
        <f>IFERROR(SEARCH(";",Table4[[#This Row],[reference/s]],Table4[[#This Row],[Column10]]+1),"")</f>
        <v/>
      </c>
      <c r="CL312" s="1" t="str">
        <f>IFERROR(SEARCH(";",Table4[[#This Row],[reference/s]],Table4[[#This Row],[Column11]]+1),"")</f>
        <v/>
      </c>
      <c r="CM312" s="1" t="str">
        <f>IFERROR(MID(Table4[[#This Row],[reference/s]],Table4[[#This Row],[Column3]]+2,Table4[[#This Row],[Column4]]-Table4[[#This Row],[Column3]]-2),"")</f>
        <v>Flood recovery</v>
      </c>
      <c r="CN312" s="1" t="str">
        <f>IFERROR(MID(Table4[[#This Row],[reference/s]],Table4[[#This Row],[Column4]]+2,Table4[[#This Row],[Column5]]-Table4[[#This Row],[Column4]]-2),"")</f>
        <v>EM-Track</v>
      </c>
      <c r="CO312" s="1" t="str">
        <f>IFERROR(MID(Table4[[#This Row],[reference/s]],Table4[[#This Row],[Column5]]+2,Table4[[#This Row],[Column6]]-Table4[[#This Row],[Column5]]-2),"")</f>
        <v/>
      </c>
    </row>
    <row r="313" spans="1:93">
      <c r="A313">
        <v>4212</v>
      </c>
      <c r="B313" t="s">
        <v>1590</v>
      </c>
      <c r="C313" t="s">
        <v>810</v>
      </c>
      <c r="D313" s="6" t="s">
        <v>807</v>
      </c>
      <c r="E313" t="s">
        <v>808</v>
      </c>
      <c r="F313" s="4">
        <v>41270</v>
      </c>
      <c r="G313" s="4">
        <v>41293</v>
      </c>
      <c r="H313" t="s">
        <v>657</v>
      </c>
      <c r="I313" s="74">
        <v>2013</v>
      </c>
      <c r="K313" t="s">
        <v>809</v>
      </c>
      <c r="L313" t="s">
        <v>30</v>
      </c>
      <c r="M313" t="s">
        <v>30</v>
      </c>
      <c r="O313" s="11" t="s">
        <v>1268</v>
      </c>
      <c r="U313">
        <f>Table4[[#This Row],[Report]]*$P$322+Table4[[#This Row],[Journals]]*$Q$322+Table4[[#This Row],[Databases]]*$R$322+Table4[[#This Row],[Websites]]*$S$322+Table4[[#This Row],[Newspaper]]*$T$322</f>
        <v>0</v>
      </c>
      <c r="V313">
        <f>SUM(Table4[[#This Row],[Report]:[Websites]])</f>
        <v>0</v>
      </c>
      <c r="W313">
        <f>IF(Table4[[#This Row],[Insured Cost]]="",1,IF(Table4[[#This Row],[Reported cost]]="",2,""))</f>
        <v>1</v>
      </c>
      <c r="AA313">
        <v>240</v>
      </c>
      <c r="AF313" s="2"/>
      <c r="AG313" s="78"/>
      <c r="AS313" s="74"/>
      <c r="AT313" s="74"/>
      <c r="BZ313" t="str">
        <f>IFERROR(LEFT(Table4[[#This Row],[reference/s]],SEARCH(";",Table4[[#This Row],[reference/s]])-1),"")</f>
        <v>EM-Track</v>
      </c>
      <c r="CA313" t="str">
        <f>IFERROR(MID(Table4[[#This Row],[reference/s]],SEARCH(";",Table4[[#This Row],[reference/s]])+2,SEARCH(";",Table4[[#This Row],[reference/s]],SEARCH(";",Table4[[#This Row],[reference/s]])+1)-SEARCH(";",Table4[[#This Row],[reference/s]])-2),"")</f>
        <v/>
      </c>
      <c r="CB313">
        <f>IFERROR(SEARCH(";",Table4[[#This Row],[reference/s]]),"")</f>
        <v>9</v>
      </c>
      <c r="CC313" s="1" t="str">
        <f>IFERROR(SEARCH(";",Table4[[#This Row],[reference/s]],Table4[[#This Row],[Column2]]+1),"")</f>
        <v/>
      </c>
      <c r="CD313" s="1" t="str">
        <f>IFERROR(SEARCH(";",Table4[[#This Row],[reference/s]],Table4[[#This Row],[Column3]]+1),"")</f>
        <v/>
      </c>
      <c r="CE313" s="1" t="str">
        <f>IFERROR(SEARCH(";",Table4[[#This Row],[reference/s]],Table4[[#This Row],[Column4]]+1),"")</f>
        <v/>
      </c>
      <c r="CF313" s="1" t="str">
        <f>IFERROR(SEARCH(";",Table4[[#This Row],[reference/s]],Table4[[#This Row],[Column5]]+1),"")</f>
        <v/>
      </c>
      <c r="CG313" s="1" t="str">
        <f>IFERROR(SEARCH(";",Table4[[#This Row],[reference/s]],Table4[[#This Row],[Column6]]+1),"")</f>
        <v/>
      </c>
      <c r="CH313" s="1" t="str">
        <f>IFERROR(SEARCH(";",Table4[[#This Row],[reference/s]],Table4[[#This Row],[Column7]]+1),"")</f>
        <v/>
      </c>
      <c r="CI313" s="1" t="str">
        <f>IFERROR(SEARCH(";",Table4[[#This Row],[reference/s]],Table4[[#This Row],[Column8]]+1),"")</f>
        <v/>
      </c>
      <c r="CJ313" s="1" t="str">
        <f>IFERROR(SEARCH(";",Table4[[#This Row],[reference/s]],Table4[[#This Row],[Column9]]+1),"")</f>
        <v/>
      </c>
      <c r="CK313" s="1" t="str">
        <f>IFERROR(SEARCH(";",Table4[[#This Row],[reference/s]],Table4[[#This Row],[Column10]]+1),"")</f>
        <v/>
      </c>
      <c r="CL313" s="1" t="str">
        <f>IFERROR(SEARCH(";",Table4[[#This Row],[reference/s]],Table4[[#This Row],[Column11]]+1),"")</f>
        <v/>
      </c>
      <c r="CM313" s="1" t="str">
        <f>IFERROR(MID(Table4[[#This Row],[reference/s]],Table4[[#This Row],[Column3]]+2,Table4[[#This Row],[Column4]]-Table4[[#This Row],[Column3]]-2),"")</f>
        <v/>
      </c>
      <c r="CN313" s="1" t="str">
        <f>IFERROR(MID(Table4[[#This Row],[reference/s]],Table4[[#This Row],[Column4]]+2,Table4[[#This Row],[Column5]]-Table4[[#This Row],[Column4]]-2),"")</f>
        <v/>
      </c>
      <c r="CO313" s="1" t="str">
        <f>IFERROR(MID(Table4[[#This Row],[reference/s]],Table4[[#This Row],[Column5]]+2,Table4[[#This Row],[Column6]]-Table4[[#This Row],[Column5]]-2),"")</f>
        <v/>
      </c>
    </row>
    <row r="314" spans="1:93">
      <c r="B314" t="s">
        <v>1587</v>
      </c>
      <c r="C314" t="s">
        <v>642</v>
      </c>
      <c r="F314" s="4">
        <v>41295</v>
      </c>
      <c r="G314" s="4">
        <v>41304</v>
      </c>
      <c r="H314" t="s">
        <v>657</v>
      </c>
      <c r="I314" s="74">
        <v>2013</v>
      </c>
      <c r="K314" t="s">
        <v>631</v>
      </c>
      <c r="L314" t="s">
        <v>37</v>
      </c>
      <c r="M314" t="s">
        <v>37</v>
      </c>
      <c r="N314" t="s">
        <v>739</v>
      </c>
      <c r="O314" s="35" t="s">
        <v>1280</v>
      </c>
      <c r="P314">
        <v>0</v>
      </c>
      <c r="Q314">
        <v>0</v>
      </c>
      <c r="R314">
        <v>1</v>
      </c>
      <c r="S314">
        <v>0</v>
      </c>
      <c r="T314">
        <v>0</v>
      </c>
      <c r="U314">
        <f>Table4[[#This Row],[Report]]*$P$322+Table4[[#This Row],[Journals]]*$Q$322+Table4[[#This Row],[Databases]]*$R$322+Table4[[#This Row],[Websites]]*$S$322+Table4[[#This Row],[Newspaper]]*$T$322</f>
        <v>20</v>
      </c>
      <c r="V314">
        <f>SUM(Table4[[#This Row],[Report]:[Websites]])</f>
        <v>1</v>
      </c>
      <c r="W314">
        <f>IF(Table4[[#This Row],[Insured Cost]]="",1,IF(Table4[[#This Row],[Reported cost]]="",2,""))</f>
        <v>2</v>
      </c>
      <c r="AE314" s="2">
        <v>121300000</v>
      </c>
      <c r="AF314" s="2"/>
      <c r="AG314" s="78"/>
      <c r="AS314" s="74"/>
      <c r="AT314" s="74"/>
      <c r="BZ314" t="str">
        <f>IFERROR(LEFT(Table4[[#This Row],[reference/s]],SEARCH(";",Table4[[#This Row],[reference/s]])-1),"")</f>
        <v/>
      </c>
      <c r="CA314" t="str">
        <f>IFERROR(MID(Table4[[#This Row],[reference/s]],SEARCH(";",Table4[[#This Row],[reference/s]])+2,SEARCH(";",Table4[[#This Row],[reference/s]],SEARCH(";",Table4[[#This Row],[reference/s]])+1)-SEARCH(";",Table4[[#This Row],[reference/s]])-2),"")</f>
        <v/>
      </c>
      <c r="CB314" t="str">
        <f>IFERROR(SEARCH(";",Table4[[#This Row],[reference/s]]),"")</f>
        <v/>
      </c>
      <c r="CC314" s="1" t="str">
        <f>IFERROR(SEARCH(";",Table4[[#This Row],[reference/s]],Table4[[#This Row],[Column2]]+1),"")</f>
        <v/>
      </c>
      <c r="CD314" s="1" t="str">
        <f>IFERROR(SEARCH(";",Table4[[#This Row],[reference/s]],Table4[[#This Row],[Column3]]+1),"")</f>
        <v/>
      </c>
      <c r="CE314" s="1" t="str">
        <f>IFERROR(SEARCH(";",Table4[[#This Row],[reference/s]],Table4[[#This Row],[Column4]]+1),"")</f>
        <v/>
      </c>
      <c r="CF314" s="1" t="str">
        <f>IFERROR(SEARCH(";",Table4[[#This Row],[reference/s]],Table4[[#This Row],[Column5]]+1),"")</f>
        <v/>
      </c>
      <c r="CG314" s="1" t="str">
        <f>IFERROR(SEARCH(";",Table4[[#This Row],[reference/s]],Table4[[#This Row],[Column6]]+1),"")</f>
        <v/>
      </c>
      <c r="CH314" s="1" t="str">
        <f>IFERROR(SEARCH(";",Table4[[#This Row],[reference/s]],Table4[[#This Row],[Column7]]+1),"")</f>
        <v/>
      </c>
      <c r="CI314" s="1" t="str">
        <f>IFERROR(SEARCH(";",Table4[[#This Row],[reference/s]],Table4[[#This Row],[Column8]]+1),"")</f>
        <v/>
      </c>
      <c r="CJ314" s="1" t="str">
        <f>IFERROR(SEARCH(";",Table4[[#This Row],[reference/s]],Table4[[#This Row],[Column9]]+1),"")</f>
        <v/>
      </c>
      <c r="CK314" s="1" t="str">
        <f>IFERROR(SEARCH(";",Table4[[#This Row],[reference/s]],Table4[[#This Row],[Column10]]+1),"")</f>
        <v/>
      </c>
      <c r="CL314" s="1" t="str">
        <f>IFERROR(SEARCH(";",Table4[[#This Row],[reference/s]],Table4[[#This Row],[Column11]]+1),"")</f>
        <v/>
      </c>
      <c r="CM314" s="1" t="str">
        <f>IFERROR(MID(Table4[[#This Row],[reference/s]],Table4[[#This Row],[Column3]]+2,Table4[[#This Row],[Column4]]-Table4[[#This Row],[Column3]]-2),"")</f>
        <v/>
      </c>
      <c r="CN314" s="1" t="str">
        <f>IFERROR(MID(Table4[[#This Row],[reference/s]],Table4[[#This Row],[Column4]]+2,Table4[[#This Row],[Column5]]-Table4[[#This Row],[Column4]]-2),"")</f>
        <v/>
      </c>
      <c r="CO314" s="1" t="str">
        <f>IFERROR(MID(Table4[[#This Row],[reference/s]],Table4[[#This Row],[Column5]]+2,Table4[[#This Row],[Column6]]-Table4[[#This Row],[Column5]]-2),"")</f>
        <v/>
      </c>
    </row>
    <row r="315" spans="1:93">
      <c r="B315" t="s">
        <v>1581</v>
      </c>
      <c r="C315" t="s">
        <v>642</v>
      </c>
      <c r="F315" s="4">
        <v>41301</v>
      </c>
      <c r="G315" s="4">
        <v>41305</v>
      </c>
      <c r="H315" t="s">
        <v>657</v>
      </c>
      <c r="I315" s="74">
        <v>2013</v>
      </c>
      <c r="L315" t="s">
        <v>50</v>
      </c>
      <c r="M315" t="s">
        <v>50</v>
      </c>
      <c r="N315" t="s">
        <v>739</v>
      </c>
      <c r="O315" s="35" t="s">
        <v>1280</v>
      </c>
      <c r="P315">
        <v>0</v>
      </c>
      <c r="Q315">
        <v>0</v>
      </c>
      <c r="R315">
        <v>1</v>
      </c>
      <c r="S315">
        <v>0</v>
      </c>
      <c r="T315">
        <v>0</v>
      </c>
      <c r="U315">
        <f>Table4[[#This Row],[Report]]*$P$322+Table4[[#This Row],[Journals]]*$Q$322+Table4[[#This Row],[Databases]]*$R$322+Table4[[#This Row],[Websites]]*$S$322+Table4[[#This Row],[Newspaper]]*$T$322</f>
        <v>20</v>
      </c>
      <c r="V315">
        <f>SUM(Table4[[#This Row],[Report]:[Websites]])</f>
        <v>1</v>
      </c>
      <c r="W315">
        <f>IF(Table4[[#This Row],[Insured Cost]]="",1,IF(Table4[[#This Row],[Reported cost]]="",2,""))</f>
        <v>2</v>
      </c>
      <c r="AE315" s="2">
        <v>977000000</v>
      </c>
      <c r="AF315" s="2"/>
      <c r="AG315" s="78"/>
      <c r="AS315" s="74"/>
      <c r="AT315" s="74"/>
      <c r="BZ315" t="str">
        <f>IFERROR(LEFT(Table4[[#This Row],[reference/s]],SEARCH(";",Table4[[#This Row],[reference/s]])-1),"")</f>
        <v/>
      </c>
      <c r="CA315" t="str">
        <f>IFERROR(MID(Table4[[#This Row],[reference/s]],SEARCH(";",Table4[[#This Row],[reference/s]])+2,SEARCH(";",Table4[[#This Row],[reference/s]],SEARCH(";",Table4[[#This Row],[reference/s]])+1)-SEARCH(";",Table4[[#This Row],[reference/s]])-2),"")</f>
        <v/>
      </c>
      <c r="CB315" t="str">
        <f>IFERROR(SEARCH(";",Table4[[#This Row],[reference/s]]),"")</f>
        <v/>
      </c>
      <c r="CC315" s="1" t="str">
        <f>IFERROR(SEARCH(";",Table4[[#This Row],[reference/s]],Table4[[#This Row],[Column2]]+1),"")</f>
        <v/>
      </c>
      <c r="CD315" s="1" t="str">
        <f>IFERROR(SEARCH(";",Table4[[#This Row],[reference/s]],Table4[[#This Row],[Column3]]+1),"")</f>
        <v/>
      </c>
      <c r="CE315" s="1" t="str">
        <f>IFERROR(SEARCH(";",Table4[[#This Row],[reference/s]],Table4[[#This Row],[Column4]]+1),"")</f>
        <v/>
      </c>
      <c r="CF315" s="1" t="str">
        <f>IFERROR(SEARCH(";",Table4[[#This Row],[reference/s]],Table4[[#This Row],[Column5]]+1),"")</f>
        <v/>
      </c>
      <c r="CG315" s="1" t="str">
        <f>IFERROR(SEARCH(";",Table4[[#This Row],[reference/s]],Table4[[#This Row],[Column6]]+1),"")</f>
        <v/>
      </c>
      <c r="CH315" s="1" t="str">
        <f>IFERROR(SEARCH(";",Table4[[#This Row],[reference/s]],Table4[[#This Row],[Column7]]+1),"")</f>
        <v/>
      </c>
      <c r="CI315" s="1" t="str">
        <f>IFERROR(SEARCH(";",Table4[[#This Row],[reference/s]],Table4[[#This Row],[Column8]]+1),"")</f>
        <v/>
      </c>
      <c r="CJ315" s="1" t="str">
        <f>IFERROR(SEARCH(";",Table4[[#This Row],[reference/s]],Table4[[#This Row],[Column9]]+1),"")</f>
        <v/>
      </c>
      <c r="CK315" s="1" t="str">
        <f>IFERROR(SEARCH(";",Table4[[#This Row],[reference/s]],Table4[[#This Row],[Column10]]+1),"")</f>
        <v/>
      </c>
      <c r="CL315" s="1" t="str">
        <f>IFERROR(SEARCH(";",Table4[[#This Row],[reference/s]],Table4[[#This Row],[Column11]]+1),"")</f>
        <v/>
      </c>
      <c r="CM315" s="1" t="str">
        <f>IFERROR(MID(Table4[[#This Row],[reference/s]],Table4[[#This Row],[Column3]]+2,Table4[[#This Row],[Column4]]-Table4[[#This Row],[Column3]]-2),"")</f>
        <v/>
      </c>
      <c r="CN315" s="1" t="str">
        <f>IFERROR(MID(Table4[[#This Row],[reference/s]],Table4[[#This Row],[Column4]]+2,Table4[[#This Row],[Column5]]-Table4[[#This Row],[Column4]]-2),"")</f>
        <v/>
      </c>
      <c r="CO315" s="1" t="str">
        <f>IFERROR(MID(Table4[[#This Row],[reference/s]],Table4[[#This Row],[Column5]]+2,Table4[[#This Row],[Column6]]-Table4[[#This Row],[Column5]]-2),"")</f>
        <v/>
      </c>
    </row>
    <row r="316" spans="1:93">
      <c r="A316">
        <v>3437</v>
      </c>
      <c r="B316" t="s">
        <v>1585</v>
      </c>
      <c r="C316" t="s">
        <v>585</v>
      </c>
      <c r="D316" t="s">
        <v>462</v>
      </c>
      <c r="E316" t="s">
        <v>463</v>
      </c>
      <c r="F316" s="4">
        <v>41281.611909722225</v>
      </c>
      <c r="G316" s="4">
        <v>41294.611909722225</v>
      </c>
      <c r="H316" t="s">
        <v>657</v>
      </c>
      <c r="I316" s="74">
        <v>2013</v>
      </c>
      <c r="K316" t="s">
        <v>577</v>
      </c>
      <c r="L316" t="s">
        <v>37</v>
      </c>
      <c r="M316" t="s">
        <v>37</v>
      </c>
      <c r="N316" t="s">
        <v>739</v>
      </c>
      <c r="O316" s="11" t="s">
        <v>1269</v>
      </c>
      <c r="P316">
        <v>0</v>
      </c>
      <c r="Q316">
        <v>0</v>
      </c>
      <c r="R316">
        <v>3</v>
      </c>
      <c r="S316">
        <v>0</v>
      </c>
      <c r="T316">
        <v>0</v>
      </c>
      <c r="U316">
        <f>Table4[[#This Row],[Report]]*$P$322+Table4[[#This Row],[Journals]]*$Q$322+Table4[[#This Row],[Databases]]*$R$322+Table4[[#This Row],[Websites]]*$S$322+Table4[[#This Row],[Newspaper]]*$T$322</f>
        <v>60</v>
      </c>
      <c r="V316">
        <f>SUM(Table4[[#This Row],[Report]:[Websites]])</f>
        <v>3</v>
      </c>
      <c r="W316">
        <f>IF(Table4[[#This Row],[Insured Cost]]="",1,IF(Table4[[#This Row],[Reported cost]]="",2,""))</f>
        <v>2</v>
      </c>
      <c r="AA316">
        <v>1</v>
      </c>
      <c r="AE316" s="2">
        <v>35000000</v>
      </c>
      <c r="AF316" s="2"/>
      <c r="AG316" s="78"/>
      <c r="AS316" s="74"/>
      <c r="AT316" s="74"/>
      <c r="AZ316">
        <v>12000</v>
      </c>
      <c r="BE316">
        <v>51</v>
      </c>
      <c r="BY316" t="s">
        <v>464</v>
      </c>
      <c r="BZ316" t="str">
        <f>IFERROR(LEFT(Table4[[#This Row],[reference/s]],SEARCH(";",Table4[[#This Row],[reference/s]])-1),"")</f>
        <v>EM-Track</v>
      </c>
      <c r="CA316" t="str">
        <f>IFERROR(MID(Table4[[#This Row],[reference/s]],SEARCH(";",Table4[[#This Row],[reference/s]])+2,SEARCH(";",Table4[[#This Row],[reference/s]],SEARCH(";",Table4[[#This Row],[reference/s]])+1)-SEARCH(";",Table4[[#This Row],[reference/s]])-2),"")</f>
        <v>EM-DAT</v>
      </c>
      <c r="CB316">
        <f>IFERROR(SEARCH(";",Table4[[#This Row],[reference/s]]),"")</f>
        <v>9</v>
      </c>
      <c r="CC316" s="1">
        <f>IFERROR(SEARCH(";",Table4[[#This Row],[reference/s]],Table4[[#This Row],[Column2]]+1),"")</f>
        <v>17</v>
      </c>
      <c r="CD316" s="1" t="str">
        <f>IFERROR(SEARCH(";",Table4[[#This Row],[reference/s]],Table4[[#This Row],[Column3]]+1),"")</f>
        <v/>
      </c>
      <c r="CE316" s="1" t="str">
        <f>IFERROR(SEARCH(";",Table4[[#This Row],[reference/s]],Table4[[#This Row],[Column4]]+1),"")</f>
        <v/>
      </c>
      <c r="CF316" s="1" t="str">
        <f>IFERROR(SEARCH(";",Table4[[#This Row],[reference/s]],Table4[[#This Row],[Column5]]+1),"")</f>
        <v/>
      </c>
      <c r="CG316" s="1" t="str">
        <f>IFERROR(SEARCH(";",Table4[[#This Row],[reference/s]],Table4[[#This Row],[Column6]]+1),"")</f>
        <v/>
      </c>
      <c r="CH316" s="1" t="str">
        <f>IFERROR(SEARCH(";",Table4[[#This Row],[reference/s]],Table4[[#This Row],[Column7]]+1),"")</f>
        <v/>
      </c>
      <c r="CI316" s="1" t="str">
        <f>IFERROR(SEARCH(";",Table4[[#This Row],[reference/s]],Table4[[#This Row],[Column8]]+1),"")</f>
        <v/>
      </c>
      <c r="CJ316" s="1" t="str">
        <f>IFERROR(SEARCH(";",Table4[[#This Row],[reference/s]],Table4[[#This Row],[Column9]]+1),"")</f>
        <v/>
      </c>
      <c r="CK316" s="1" t="str">
        <f>IFERROR(SEARCH(";",Table4[[#This Row],[reference/s]],Table4[[#This Row],[Column10]]+1),"")</f>
        <v/>
      </c>
      <c r="CL316" s="1" t="str">
        <f>IFERROR(SEARCH(";",Table4[[#This Row],[reference/s]],Table4[[#This Row],[Column11]]+1),"")</f>
        <v/>
      </c>
      <c r="CM316" s="1" t="str">
        <f>IFERROR(MID(Table4[[#This Row],[reference/s]],Table4[[#This Row],[Column3]]+2,Table4[[#This Row],[Column4]]-Table4[[#This Row],[Column3]]-2),"")</f>
        <v/>
      </c>
      <c r="CN316" s="1" t="str">
        <f>IFERROR(MID(Table4[[#This Row],[reference/s]],Table4[[#This Row],[Column4]]+2,Table4[[#This Row],[Column5]]-Table4[[#This Row],[Column4]]-2),"")</f>
        <v/>
      </c>
      <c r="CO316" s="1" t="str">
        <f>IFERROR(MID(Table4[[#This Row],[reference/s]],Table4[[#This Row],[Column5]]+2,Table4[[#This Row],[Column6]]-Table4[[#This Row],[Column5]]-2),"")</f>
        <v/>
      </c>
    </row>
    <row r="317" spans="1:93" s="62" customFormat="1">
      <c r="A317" s="62">
        <v>3413</v>
      </c>
      <c r="B317" s="62" t="s">
        <v>1585</v>
      </c>
      <c r="C317" s="62" t="s">
        <v>585</v>
      </c>
      <c r="D317" s="62" t="s">
        <v>459</v>
      </c>
      <c r="E317" s="62" t="s">
        <v>460</v>
      </c>
      <c r="F317" s="63">
        <v>41277.576284722221</v>
      </c>
      <c r="G317" s="63">
        <v>41288.576284722221</v>
      </c>
      <c r="H317" s="62" t="s">
        <v>657</v>
      </c>
      <c r="I317" s="77">
        <v>2013</v>
      </c>
      <c r="K317" s="62" t="s">
        <v>576</v>
      </c>
      <c r="L317" s="62" t="s">
        <v>44</v>
      </c>
      <c r="M317" s="62" t="s">
        <v>44</v>
      </c>
      <c r="N317" s="62" t="s">
        <v>739</v>
      </c>
      <c r="O317" s="67" t="s">
        <v>1278</v>
      </c>
      <c r="P317" s="62">
        <v>0</v>
      </c>
      <c r="Q317" s="62">
        <v>0</v>
      </c>
      <c r="R317" s="62">
        <v>3</v>
      </c>
      <c r="S317" s="62">
        <v>1</v>
      </c>
      <c r="T317" s="62">
        <v>0</v>
      </c>
      <c r="U317" s="62">
        <f>Table4[[#This Row],[Report]]*$P$322+Table4[[#This Row],[Journals]]*$Q$322+Table4[[#This Row],[Databases]]*$R$322+Table4[[#This Row],[Websites]]*$S$322+Table4[[#This Row],[Newspaper]]*$T$322</f>
        <v>70</v>
      </c>
      <c r="V317" s="62">
        <f>SUM(Table4[[#This Row],[Report]:[Websites]])</f>
        <v>4</v>
      </c>
      <c r="W317" s="62">
        <f>IF(Table4[[#This Row],[Insured Cost]]="",1,IF(Table4[[#This Row],[Reported cost]]="",2,""))</f>
        <v>2</v>
      </c>
      <c r="X317" s="62">
        <v>1000</v>
      </c>
      <c r="AD317" s="62">
        <v>1</v>
      </c>
      <c r="AE317" s="65">
        <v>89000000</v>
      </c>
      <c r="AF317" s="65"/>
      <c r="AG317" s="81"/>
      <c r="AS317" s="77"/>
      <c r="AT317" s="77"/>
      <c r="AZ317" s="62">
        <v>103</v>
      </c>
      <c r="BE317" s="62">
        <v>203</v>
      </c>
      <c r="BG317" s="62">
        <v>212</v>
      </c>
      <c r="BY317" s="62" t="s">
        <v>461</v>
      </c>
      <c r="BZ317" s="62" t="str">
        <f>IFERROR(LEFT(Table4[[#This Row],[reference/s]],SEARCH(";",Table4[[#This Row],[reference/s]])-1),"")</f>
        <v>EM-Track</v>
      </c>
      <c r="CA317" s="62" t="str">
        <f>IFERROR(MID(Table4[[#This Row],[reference/s]],SEARCH(";",Table4[[#This Row],[reference/s]])+2,SEARCH(";",Table4[[#This Row],[reference/s]],SEARCH(";",Table4[[#This Row],[reference/s]])+1)-SEARCH(";",Table4[[#This Row],[reference/s]])-2),"")</f>
        <v>EM-DAT</v>
      </c>
      <c r="CB317" s="62">
        <f>IFERROR(SEARCH(";",Table4[[#This Row],[reference/s]]),"")</f>
        <v>9</v>
      </c>
      <c r="CC317" s="66">
        <f>IFERROR(SEARCH(";",Table4[[#This Row],[reference/s]],Table4[[#This Row],[Column2]]+1),"")</f>
        <v>17</v>
      </c>
      <c r="CD317" s="66">
        <f>IFERROR(SEARCH(";",Table4[[#This Row],[reference/s]],Table4[[#This Row],[Column3]]+1),"")</f>
        <v>22</v>
      </c>
      <c r="CE317" s="66" t="str">
        <f>IFERROR(SEARCH(";",Table4[[#This Row],[reference/s]],Table4[[#This Row],[Column4]]+1),"")</f>
        <v/>
      </c>
      <c r="CF317" s="66" t="str">
        <f>IFERROR(SEARCH(";",Table4[[#This Row],[reference/s]],Table4[[#This Row],[Column5]]+1),"")</f>
        <v/>
      </c>
      <c r="CG317" s="66" t="str">
        <f>IFERROR(SEARCH(";",Table4[[#This Row],[reference/s]],Table4[[#This Row],[Column6]]+1),"")</f>
        <v/>
      </c>
      <c r="CH317" s="66" t="str">
        <f>IFERROR(SEARCH(";",Table4[[#This Row],[reference/s]],Table4[[#This Row],[Column7]]+1),"")</f>
        <v/>
      </c>
      <c r="CI317" s="66" t="str">
        <f>IFERROR(SEARCH(";",Table4[[#This Row],[reference/s]],Table4[[#This Row],[Column8]]+1),"")</f>
        <v/>
      </c>
      <c r="CJ317" s="66" t="str">
        <f>IFERROR(SEARCH(";",Table4[[#This Row],[reference/s]],Table4[[#This Row],[Column9]]+1),"")</f>
        <v/>
      </c>
      <c r="CK317" s="66" t="str">
        <f>IFERROR(SEARCH(";",Table4[[#This Row],[reference/s]],Table4[[#This Row],[Column10]]+1),"")</f>
        <v/>
      </c>
      <c r="CL317" s="66" t="str">
        <f>IFERROR(SEARCH(";",Table4[[#This Row],[reference/s]],Table4[[#This Row],[Column11]]+1),"")</f>
        <v/>
      </c>
      <c r="CM317" s="66" t="str">
        <f>IFERROR(MID(Table4[[#This Row],[reference/s]],Table4[[#This Row],[Column3]]+2,Table4[[#This Row],[Column4]]-Table4[[#This Row],[Column3]]-2),"")</f>
        <v>ICA</v>
      </c>
      <c r="CN317" s="66" t="str">
        <f>IFERROR(MID(Table4[[#This Row],[reference/s]],Table4[[#This Row],[Column4]]+2,Table4[[#This Row],[Column5]]-Table4[[#This Row],[Column4]]-2),"")</f>
        <v/>
      </c>
      <c r="CO317" s="66" t="str">
        <f>IFERROR(MID(Table4[[#This Row],[reference/s]],Table4[[#This Row],[Column5]]+2,Table4[[#This Row],[Column6]]-Table4[[#This Row],[Column5]]-2),"")</f>
        <v/>
      </c>
    </row>
    <row r="318" spans="1:93">
      <c r="B318" t="s">
        <v>1585</v>
      </c>
      <c r="C318" t="s">
        <v>585</v>
      </c>
      <c r="F318" s="4">
        <v>41564</v>
      </c>
      <c r="G318" s="4">
        <v>41574</v>
      </c>
      <c r="H318" t="s">
        <v>663</v>
      </c>
      <c r="I318" s="74">
        <v>2013</v>
      </c>
      <c r="L318" t="s">
        <v>37</v>
      </c>
      <c r="M318" t="s">
        <v>37</v>
      </c>
      <c r="O318" s="11" t="s">
        <v>1279</v>
      </c>
      <c r="P318">
        <v>1</v>
      </c>
      <c r="Q318">
        <v>0</v>
      </c>
      <c r="R318">
        <v>2</v>
      </c>
      <c r="S318">
        <v>1</v>
      </c>
      <c r="T318">
        <v>0</v>
      </c>
      <c r="U318">
        <f>Table4[[#This Row],[Report]]*$P$322+Table4[[#This Row],[Journals]]*$Q$322+Table4[[#This Row],[Databases]]*$R$322+Table4[[#This Row],[Websites]]*$S$322+Table4[[#This Row],[Newspaper]]*$T$322</f>
        <v>90</v>
      </c>
      <c r="V318">
        <f>SUM(Table4[[#This Row],[Report]:[Websites]])</f>
        <v>4</v>
      </c>
      <c r="W318">
        <f>IF(Table4[[#This Row],[Insured Cost]]="",1,IF(Table4[[#This Row],[Reported cost]]="",2,""))</f>
        <v>2</v>
      </c>
      <c r="AD318">
        <v>2</v>
      </c>
      <c r="AE318" s="2">
        <v>183400000</v>
      </c>
      <c r="AF318" s="2"/>
      <c r="AG318" s="78"/>
      <c r="AS318" s="74"/>
      <c r="AT318" s="74"/>
      <c r="BD318">
        <v>122</v>
      </c>
      <c r="BE318">
        <v>208</v>
      </c>
      <c r="BF318">
        <v>11</v>
      </c>
      <c r="BG318">
        <v>40</v>
      </c>
      <c r="BZ318" t="str">
        <f>IFERROR(LEFT(Table4[[#This Row],[reference/s]],SEARCH(";",Table4[[#This Row],[reference/s]])-1),"")</f>
        <v>wiki (refs)</v>
      </c>
      <c r="CA318" t="str">
        <f>IFERROR(MID(Table4[[#This Row],[reference/s]],SEARCH(";",Table4[[#This Row],[reference/s]])+2,SEARCH(";",Table4[[#This Row],[reference/s]],SEARCH(";",Table4[[#This Row],[reference/s]])+1)-SEARCH(";",Table4[[#This Row],[reference/s]])-2),"")</f>
        <v>ICA - estimated cost</v>
      </c>
      <c r="CB318">
        <f>IFERROR(SEARCH(";",Table4[[#This Row],[reference/s]]),"")</f>
        <v>12</v>
      </c>
      <c r="CC318" s="1">
        <f>IFERROR(SEARCH(";",Table4[[#This Row],[reference/s]],Table4[[#This Row],[Column2]]+1),"")</f>
        <v>34</v>
      </c>
      <c r="CD318" s="1">
        <f>IFERROR(SEARCH(";",Table4[[#This Row],[reference/s]],Table4[[#This Row],[Column3]]+1),"")</f>
        <v>50</v>
      </c>
      <c r="CE318" s="1" t="str">
        <f>IFERROR(SEARCH(";",Table4[[#This Row],[reference/s]],Table4[[#This Row],[Column4]]+1),"")</f>
        <v/>
      </c>
      <c r="CF318" s="1" t="str">
        <f>IFERROR(SEARCH(";",Table4[[#This Row],[reference/s]],Table4[[#This Row],[Column5]]+1),"")</f>
        <v/>
      </c>
      <c r="CG318" s="1" t="str">
        <f>IFERROR(SEARCH(";",Table4[[#This Row],[reference/s]],Table4[[#This Row],[Column6]]+1),"")</f>
        <v/>
      </c>
      <c r="CH318" s="1" t="str">
        <f>IFERROR(SEARCH(";",Table4[[#This Row],[reference/s]],Table4[[#This Row],[Column7]]+1),"")</f>
        <v/>
      </c>
      <c r="CI318" s="1" t="str">
        <f>IFERROR(SEARCH(";",Table4[[#This Row],[reference/s]],Table4[[#This Row],[Column8]]+1),"")</f>
        <v/>
      </c>
      <c r="CJ318" s="1" t="str">
        <f>IFERROR(SEARCH(";",Table4[[#This Row],[reference/s]],Table4[[#This Row],[Column9]]+1),"")</f>
        <v/>
      </c>
      <c r="CK318" s="1" t="str">
        <f>IFERROR(SEARCH(";",Table4[[#This Row],[reference/s]],Table4[[#This Row],[Column10]]+1),"")</f>
        <v/>
      </c>
      <c r="CL318" s="1" t="str">
        <f>IFERROR(SEARCH(";",Table4[[#This Row],[reference/s]],Table4[[#This Row],[Column11]]+1),"")</f>
        <v/>
      </c>
      <c r="CM318" s="1" t="str">
        <f>IFERROR(MID(Table4[[#This Row],[reference/s]],Table4[[#This Row],[Column3]]+2,Table4[[#This Row],[Column4]]-Table4[[#This Row],[Column3]]-2),"")</f>
        <v>NSW RFS report</v>
      </c>
      <c r="CN318" s="1" t="str">
        <f>IFERROR(MID(Table4[[#This Row],[reference/s]],Table4[[#This Row],[Column4]]+2,Table4[[#This Row],[Column5]]-Table4[[#This Row],[Column4]]-2),"")</f>
        <v/>
      </c>
      <c r="CO318" s="1" t="str">
        <f>IFERROR(MID(Table4[[#This Row],[reference/s]],Table4[[#This Row],[Column5]]+2,Table4[[#This Row],[Column6]]-Table4[[#This Row],[Column5]]-2),"")</f>
        <v/>
      </c>
    </row>
    <row r="319" spans="1:93">
      <c r="A319">
        <v>3487</v>
      </c>
      <c r="B319" t="s">
        <v>1581</v>
      </c>
      <c r="C319" t="s">
        <v>475</v>
      </c>
      <c r="D319" t="s">
        <v>465</v>
      </c>
      <c r="E319" t="s">
        <v>466</v>
      </c>
      <c r="F319" s="4">
        <v>41295.409490740742</v>
      </c>
      <c r="G319" s="4">
        <v>41303.409490740742</v>
      </c>
      <c r="H319" t="s">
        <v>657</v>
      </c>
      <c r="I319" s="74">
        <v>2013</v>
      </c>
      <c r="K319" t="s">
        <v>578</v>
      </c>
      <c r="L319" t="s">
        <v>467</v>
      </c>
      <c r="M319" t="s">
        <v>50</v>
      </c>
      <c r="N319" t="s">
        <v>37</v>
      </c>
      <c r="O319" s="11" t="s">
        <v>1557</v>
      </c>
      <c r="P319">
        <v>1</v>
      </c>
      <c r="Q319">
        <v>0</v>
      </c>
      <c r="R319">
        <v>3</v>
      </c>
      <c r="S319">
        <v>0</v>
      </c>
      <c r="T319">
        <v>0</v>
      </c>
      <c r="U319">
        <f>Table4[[#This Row],[Report]]*$P$322+Table4[[#This Row],[Journals]]*$Q$322+Table4[[#This Row],[Databases]]*$R$322+Table4[[#This Row],[Websites]]*$S$322+Table4[[#This Row],[Newspaper]]*$T$322</f>
        <v>100</v>
      </c>
      <c r="V319">
        <f>SUM(Table4[[#This Row],[Report]:[Websites]])</f>
        <v>4</v>
      </c>
      <c r="W319">
        <f>IF(Table4[[#This Row],[Insured Cost]]="",1,IF(Table4[[#This Row],[Reported cost]]="",2,""))</f>
        <v>2</v>
      </c>
      <c r="X319">
        <v>9000</v>
      </c>
      <c r="AD319">
        <v>6</v>
      </c>
      <c r="AE319" s="2">
        <v>843000000</v>
      </c>
      <c r="AF319" s="2"/>
      <c r="AG319" s="78"/>
      <c r="AS319" s="74"/>
      <c r="AT319" s="74"/>
      <c r="BY319" t="s">
        <v>468</v>
      </c>
      <c r="BZ319" t="str">
        <f>IFERROR(LEFT(Table4[[#This Row],[reference/s]],SEARCH(";",Table4[[#This Row],[reference/s]])-1),"")</f>
        <v>EM-Track</v>
      </c>
      <c r="CA319" t="str">
        <f>IFERROR(MID(Table4[[#This Row],[reference/s]],SEARCH(";",Table4[[#This Row],[reference/s]])+2,SEARCH(";",Table4[[#This Row],[reference/s]],SEARCH(";",Table4[[#This Row],[reference/s]])+1)-SEARCH(";",Table4[[#This Row],[reference/s]])-2),"")</f>
        <v>EM-DAT</v>
      </c>
      <c r="CB319">
        <f>IFERROR(SEARCH(";",Table4[[#This Row],[reference/s]]),"")</f>
        <v>9</v>
      </c>
      <c r="CC319" s="1">
        <f>IFERROR(SEARCH(";",Table4[[#This Row],[reference/s]],Table4[[#This Row],[Column2]]+1),"")</f>
        <v>17</v>
      </c>
      <c r="CD319" s="1">
        <f>IFERROR(SEARCH(";",Table4[[#This Row],[reference/s]],Table4[[#This Row],[Column3]]+1),"")</f>
        <v>22</v>
      </c>
      <c r="CE319" s="1" t="str">
        <f>IFERROR(SEARCH(";",Table4[[#This Row],[reference/s]],Table4[[#This Row],[Column4]]+1),"")</f>
        <v/>
      </c>
      <c r="CF319" s="1" t="str">
        <f>IFERROR(SEARCH(";",Table4[[#This Row],[reference/s]],Table4[[#This Row],[Column5]]+1),"")</f>
        <v/>
      </c>
      <c r="CG319" s="1" t="str">
        <f>IFERROR(SEARCH(";",Table4[[#This Row],[reference/s]],Table4[[#This Row],[Column6]]+1),"")</f>
        <v/>
      </c>
      <c r="CH319" s="1" t="str">
        <f>IFERROR(SEARCH(";",Table4[[#This Row],[reference/s]],Table4[[#This Row],[Column7]]+1),"")</f>
        <v/>
      </c>
      <c r="CI319" s="1" t="str">
        <f>IFERROR(SEARCH(";",Table4[[#This Row],[reference/s]],Table4[[#This Row],[Column8]]+1),"")</f>
        <v/>
      </c>
      <c r="CJ319" s="1" t="str">
        <f>IFERROR(SEARCH(";",Table4[[#This Row],[reference/s]],Table4[[#This Row],[Column9]]+1),"")</f>
        <v/>
      </c>
      <c r="CK319" s="1" t="str">
        <f>IFERROR(SEARCH(";",Table4[[#This Row],[reference/s]],Table4[[#This Row],[Column10]]+1),"")</f>
        <v/>
      </c>
      <c r="CL319" s="1" t="str">
        <f>IFERROR(SEARCH(";",Table4[[#This Row],[reference/s]],Table4[[#This Row],[Column11]]+1),"")</f>
        <v/>
      </c>
      <c r="CM319" s="1" t="str">
        <f>IFERROR(MID(Table4[[#This Row],[reference/s]],Table4[[#This Row],[Column3]]+2,Table4[[#This Row],[Column4]]-Table4[[#This Row],[Column3]]-2),"")</f>
        <v>ICA</v>
      </c>
      <c r="CN319" s="1" t="str">
        <f>IFERROR(MID(Table4[[#This Row],[reference/s]],Table4[[#This Row],[Column4]]+2,Table4[[#This Row],[Column5]]-Table4[[#This Row],[Column4]]-2),"")</f>
        <v/>
      </c>
      <c r="CO319" s="1" t="str">
        <f>IFERROR(MID(Table4[[#This Row],[reference/s]],Table4[[#This Row],[Column5]]+2,Table4[[#This Row],[Column6]]-Table4[[#This Row],[Column5]]-2),"")</f>
        <v/>
      </c>
    </row>
    <row r="320" spans="1:93">
      <c r="G320" s="4"/>
      <c r="AF320" s="2"/>
      <c r="AG320" s="2"/>
      <c r="AH320" s="2"/>
      <c r="AI320" s="2"/>
      <c r="AJ320" s="2"/>
      <c r="AK320" s="2"/>
      <c r="AL320" s="2"/>
      <c r="AM320" s="2"/>
      <c r="AN320" s="2"/>
      <c r="AO320" s="2"/>
      <c r="AP320" s="2"/>
      <c r="AQ320" s="2"/>
      <c r="AR320" s="2"/>
      <c r="AS320" s="2"/>
      <c r="AT320" s="2"/>
      <c r="AU320" s="2"/>
      <c r="AV320" s="2"/>
      <c r="AW320" s="2"/>
      <c r="BA320" s="2"/>
    </row>
    <row r="321" spans="5:53">
      <c r="F321" s="4"/>
      <c r="G321" s="4"/>
      <c r="AF321" s="2"/>
      <c r="AG321" s="2"/>
      <c r="AH321" s="2"/>
      <c r="AI321" s="2"/>
      <c r="AJ321" s="2"/>
      <c r="AK321" s="2"/>
      <c r="AL321" s="2"/>
      <c r="AM321" s="2"/>
      <c r="AN321" s="2"/>
      <c r="AO321" s="2"/>
      <c r="AP321" s="2"/>
      <c r="AQ321" s="2"/>
      <c r="AR321" s="2"/>
      <c r="AS321" s="2"/>
      <c r="AT321" s="2"/>
      <c r="AU321" s="2"/>
      <c r="AV321" s="2"/>
      <c r="AW321" s="2"/>
      <c r="BA321" s="2"/>
    </row>
    <row r="322" spans="5:53" ht="15" thickBot="1">
      <c r="F322" s="4"/>
      <c r="G322" s="4"/>
      <c r="P322" s="55">
        <v>40</v>
      </c>
      <c r="Q322" s="55">
        <v>30</v>
      </c>
      <c r="R322" s="55">
        <v>20</v>
      </c>
      <c r="S322" s="55">
        <v>10</v>
      </c>
      <c r="T322" s="55">
        <v>1</v>
      </c>
      <c r="U322" s="55"/>
      <c r="V322" s="56"/>
      <c r="AF322" s="2"/>
      <c r="AG322" s="2"/>
      <c r="AH322" s="2"/>
      <c r="AI322" s="2"/>
      <c r="AJ322" s="2"/>
      <c r="AK322" s="2"/>
      <c r="AL322" s="2"/>
      <c r="AM322" s="2"/>
      <c r="AN322" s="2"/>
      <c r="AO322" s="2"/>
      <c r="AP322" s="2"/>
      <c r="AQ322" s="2"/>
      <c r="AR322" s="2"/>
      <c r="AS322" s="2"/>
      <c r="AT322" s="2"/>
      <c r="AU322" s="2"/>
      <c r="AV322" s="2"/>
      <c r="AW322" s="2"/>
      <c r="BA322" s="2"/>
    </row>
    <row r="323" spans="5:53">
      <c r="E323" s="34"/>
      <c r="F323" s="4"/>
      <c r="G323" s="4"/>
      <c r="P323">
        <v>1</v>
      </c>
      <c r="Q323">
        <v>49</v>
      </c>
      <c r="R323">
        <v>199</v>
      </c>
      <c r="AF323" s="2"/>
      <c r="AG323" s="2"/>
      <c r="AH323" s="2"/>
      <c r="AI323" s="2"/>
      <c r="AJ323" s="2"/>
      <c r="AK323" s="2"/>
      <c r="AL323" s="2"/>
      <c r="AM323" s="2"/>
      <c r="AN323" s="2"/>
      <c r="AO323" s="2"/>
      <c r="AP323" s="2"/>
      <c r="AQ323" s="2"/>
      <c r="AR323" s="2"/>
      <c r="AS323" s="2"/>
      <c r="AT323" s="2"/>
      <c r="AU323" s="2"/>
      <c r="AV323" s="2"/>
      <c r="AW323" s="2"/>
      <c r="BA323" s="2"/>
    </row>
    <row r="324" spans="5:53">
      <c r="F324" s="4"/>
      <c r="G324" s="4"/>
      <c r="AF324" s="2"/>
      <c r="AG324" s="2"/>
      <c r="AH324" s="2"/>
      <c r="AI324" s="2"/>
      <c r="AJ324" s="2"/>
      <c r="AK324" s="2"/>
      <c r="AL324" s="2"/>
      <c r="AM324" s="2"/>
      <c r="AN324" s="2"/>
      <c r="AO324" s="2"/>
      <c r="AP324" s="2"/>
      <c r="AQ324" s="2"/>
      <c r="AR324" s="2"/>
      <c r="AS324" s="2"/>
      <c r="AT324" s="2"/>
      <c r="AU324" s="2"/>
      <c r="AV324" s="2"/>
      <c r="AW324" s="2"/>
      <c r="BA324" s="2"/>
    </row>
    <row r="325" spans="5:53">
      <c r="F325" s="4"/>
      <c r="G325" s="4"/>
      <c r="AF325" s="2"/>
      <c r="AG325" s="2"/>
      <c r="AH325" s="2"/>
      <c r="AI325" s="2"/>
      <c r="AJ325" s="2"/>
      <c r="AK325" s="2"/>
      <c r="AL325" s="2"/>
      <c r="AM325" s="2"/>
      <c r="AN325" s="2"/>
      <c r="AO325" s="2"/>
      <c r="AP325" s="2"/>
      <c r="AQ325" s="2"/>
      <c r="AR325" s="2"/>
      <c r="AS325" s="2"/>
      <c r="AT325" s="2"/>
      <c r="AU325" s="2"/>
      <c r="AV325" s="2"/>
      <c r="AW325" s="2"/>
      <c r="BA325" s="2"/>
    </row>
    <row r="326" spans="5:53">
      <c r="F326" s="4"/>
      <c r="G326" s="4"/>
      <c r="AF326" s="2"/>
      <c r="AG326" s="2"/>
      <c r="AH326" s="2"/>
      <c r="AI326" s="2"/>
      <c r="AJ326" s="2"/>
      <c r="AK326" s="2"/>
      <c r="AL326" s="2"/>
      <c r="AM326" s="2"/>
      <c r="AN326" s="2"/>
      <c r="AO326" s="2"/>
      <c r="AP326" s="2"/>
      <c r="AQ326" s="2"/>
      <c r="AR326" s="2"/>
      <c r="AS326" s="2"/>
      <c r="AT326" s="2"/>
      <c r="AU326" s="2"/>
      <c r="AV326" s="2"/>
      <c r="AW326" s="2"/>
      <c r="BA326" s="2"/>
    </row>
    <row r="327" spans="5:53">
      <c r="F327" s="16"/>
    </row>
  </sheetData>
  <hyperlinks>
    <hyperlink ref="BY177" r:id="rId1"/>
    <hyperlink ref="BY47" r:id="rId2"/>
  </hyperlinks>
  <pageMargins left="0.7" right="0.7" top="0.75" bottom="0.75" header="0.3" footer="0.3"/>
  <pageSetup paperSize="9" orientation="portrait"/>
  <legacyDrawing r:id="rId3"/>
  <tableParts count="1">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8.83203125" defaultRowHeight="14" x14ac:dyDescent="0"/>
  <cols>
    <col min="1" max="1" width="26" bestFit="1" customWidth="1"/>
    <col min="2" max="2" width="24.1640625" style="21" customWidth="1"/>
    <col min="3" max="3" width="21.5" style="21" customWidth="1"/>
    <col min="4" max="4" width="12.5" customWidth="1"/>
    <col min="5" max="5" width="20.5" style="21" customWidth="1"/>
    <col min="6" max="6" width="37.83203125" style="21" customWidth="1"/>
    <col min="7" max="7" width="15.1640625" style="21" bestFit="1" customWidth="1"/>
    <col min="11" max="11" width="34" customWidth="1"/>
    <col min="12" max="12" width="62.83203125" customWidth="1"/>
  </cols>
  <sheetData>
    <row r="1" spans="1:7" ht="15" thickBot="1">
      <c r="B1" s="18" t="s">
        <v>1006</v>
      </c>
      <c r="C1" s="26" t="s">
        <v>1014</v>
      </c>
      <c r="D1" s="18" t="s">
        <v>1007</v>
      </c>
      <c r="E1" s="23" t="s">
        <v>1015</v>
      </c>
      <c r="F1" s="21" t="s">
        <v>1071</v>
      </c>
      <c r="G1" s="21" t="s">
        <v>1073</v>
      </c>
    </row>
    <row r="2" spans="1:7" ht="29" thickBot="1">
      <c r="A2" s="18" t="s">
        <v>0</v>
      </c>
      <c r="B2" s="21" t="s">
        <v>963</v>
      </c>
      <c r="C2" s="27" t="s">
        <v>1025</v>
      </c>
      <c r="E2" s="24" t="s">
        <v>1026</v>
      </c>
    </row>
    <row r="3" spans="1:7" ht="57" thickBot="1">
      <c r="A3" s="18" t="s">
        <v>1</v>
      </c>
      <c r="B3" s="21" t="s">
        <v>964</v>
      </c>
      <c r="F3" s="21" t="s">
        <v>1074</v>
      </c>
    </row>
    <row r="4" spans="1:7" ht="57" thickBot="1">
      <c r="A4" s="18" t="s">
        <v>2</v>
      </c>
      <c r="B4" s="21" t="s">
        <v>965</v>
      </c>
      <c r="E4" s="21" t="s">
        <v>1075</v>
      </c>
    </row>
    <row r="5" spans="1:7" ht="85" thickBot="1">
      <c r="A5" s="18" t="s">
        <v>3</v>
      </c>
      <c r="B5" s="21" t="s">
        <v>966</v>
      </c>
      <c r="C5" s="27" t="s">
        <v>1025</v>
      </c>
      <c r="D5" s="22"/>
    </row>
    <row r="6" spans="1:7" ht="71" thickBot="1">
      <c r="A6" s="20" t="s">
        <v>4</v>
      </c>
      <c r="B6" s="21" t="s">
        <v>967</v>
      </c>
      <c r="F6" s="21" t="s">
        <v>1076</v>
      </c>
    </row>
    <row r="7" spans="1:7" ht="29" thickBot="1">
      <c r="A7" s="20" t="s">
        <v>5</v>
      </c>
      <c r="B7" s="21" t="s">
        <v>968</v>
      </c>
    </row>
    <row r="8" spans="1:7" ht="15" thickBot="1">
      <c r="A8" s="18" t="s">
        <v>700</v>
      </c>
      <c r="B8" s="21" t="s">
        <v>969</v>
      </c>
    </row>
    <row r="9" spans="1:7" ht="15" thickBot="1">
      <c r="A9" s="18" t="s">
        <v>473</v>
      </c>
      <c r="B9" s="21" t="s">
        <v>970</v>
      </c>
    </row>
    <row r="10" spans="1:7" ht="71" thickBot="1">
      <c r="A10" s="18" t="s">
        <v>760</v>
      </c>
      <c r="B10" s="21" t="s">
        <v>971</v>
      </c>
      <c r="F10" s="21" t="s">
        <v>1072</v>
      </c>
    </row>
    <row r="11" spans="1:7" ht="15" thickBot="1">
      <c r="A11" s="18" t="s">
        <v>472</v>
      </c>
      <c r="B11" s="21" t="s">
        <v>972</v>
      </c>
    </row>
    <row r="12" spans="1:7" ht="15" thickBot="1">
      <c r="A12" s="18" t="s">
        <v>871</v>
      </c>
      <c r="B12" s="21" t="s">
        <v>973</v>
      </c>
    </row>
    <row r="13" spans="1:7" ht="29" thickBot="1">
      <c r="A13" s="18" t="s">
        <v>872</v>
      </c>
      <c r="B13" s="21" t="s">
        <v>974</v>
      </c>
      <c r="E13" s="21" t="s">
        <v>975</v>
      </c>
      <c r="F13" s="21" t="s">
        <v>1077</v>
      </c>
    </row>
    <row r="14" spans="1:7" ht="43" thickBot="1">
      <c r="A14" s="18" t="s">
        <v>873</v>
      </c>
      <c r="B14" s="21" t="s">
        <v>976</v>
      </c>
      <c r="E14" s="21" t="s">
        <v>1078</v>
      </c>
    </row>
    <row r="15" spans="1:7" ht="43" thickBot="1">
      <c r="A15" s="18" t="s">
        <v>962</v>
      </c>
      <c r="B15" s="21" t="s">
        <v>977</v>
      </c>
    </row>
    <row r="16" spans="1:7" ht="43" thickBot="1">
      <c r="A16" s="18" t="s">
        <v>6</v>
      </c>
      <c r="B16" s="21" t="s">
        <v>978</v>
      </c>
      <c r="D16" t="s">
        <v>1008</v>
      </c>
      <c r="G16" s="21" t="s">
        <v>1079</v>
      </c>
    </row>
    <row r="17" spans="1:11" ht="71" thickBot="1">
      <c r="A17" s="18" t="s">
        <v>600</v>
      </c>
      <c r="B17" s="21" t="s">
        <v>1141</v>
      </c>
      <c r="C17" s="21" t="s">
        <v>1142</v>
      </c>
      <c r="D17" t="s">
        <v>1008</v>
      </c>
      <c r="E17" s="21" t="s">
        <v>979</v>
      </c>
      <c r="F17" s="21" t="s">
        <v>1081</v>
      </c>
      <c r="G17" s="21" t="s">
        <v>1080</v>
      </c>
    </row>
    <row r="18" spans="1:11" ht="43" thickBot="1">
      <c r="A18" s="18" t="s">
        <v>7</v>
      </c>
      <c r="B18" s="21" t="s">
        <v>981</v>
      </c>
      <c r="C18" s="21" t="s">
        <v>980</v>
      </c>
      <c r="D18" t="s">
        <v>1008</v>
      </c>
      <c r="E18" s="21" t="s">
        <v>979</v>
      </c>
      <c r="F18" s="21" t="s">
        <v>1082</v>
      </c>
      <c r="G18" s="21" t="s">
        <v>1079</v>
      </c>
      <c r="K18" s="18" t="s">
        <v>1287</v>
      </c>
    </row>
    <row r="19" spans="1:11" ht="71" thickBot="1">
      <c r="A19" s="18" t="s">
        <v>8</v>
      </c>
      <c r="B19" s="21" t="s">
        <v>1140</v>
      </c>
      <c r="C19" s="21" t="s">
        <v>1143</v>
      </c>
      <c r="D19" t="s">
        <v>1008</v>
      </c>
      <c r="E19" s="21" t="s">
        <v>979</v>
      </c>
      <c r="G19" s="21" t="s">
        <v>1079</v>
      </c>
      <c r="K19" s="18" t="s">
        <v>1288</v>
      </c>
    </row>
    <row r="20" spans="1:11" ht="71" thickBot="1">
      <c r="A20" s="18" t="s">
        <v>9</v>
      </c>
      <c r="B20" s="21" t="s">
        <v>982</v>
      </c>
      <c r="C20" s="21" t="s">
        <v>980</v>
      </c>
      <c r="D20" t="s">
        <v>1008</v>
      </c>
      <c r="E20" s="21" t="s">
        <v>983</v>
      </c>
      <c r="F20" s="21" t="s">
        <v>1175</v>
      </c>
      <c r="G20" s="21" t="s">
        <v>1079</v>
      </c>
      <c r="K20" s="18" t="s">
        <v>1289</v>
      </c>
    </row>
    <row r="21" spans="1:11" ht="99" thickBot="1">
      <c r="A21" s="19" t="s">
        <v>10</v>
      </c>
      <c r="B21" s="21" t="s">
        <v>984</v>
      </c>
      <c r="C21" s="21" t="s">
        <v>1027</v>
      </c>
      <c r="D21" t="s">
        <v>1009</v>
      </c>
      <c r="K21" s="18" t="s">
        <v>1290</v>
      </c>
    </row>
    <row r="22" spans="1:11" ht="43" thickBot="1">
      <c r="A22" s="19" t="s">
        <v>474</v>
      </c>
      <c r="B22" s="21" t="s">
        <v>985</v>
      </c>
      <c r="C22" s="21" t="s">
        <v>986</v>
      </c>
      <c r="D22" t="s">
        <v>1009</v>
      </c>
      <c r="E22" s="24" t="s">
        <v>1028</v>
      </c>
      <c r="G22" s="21" t="s">
        <v>1083</v>
      </c>
      <c r="K22" s="18" t="s">
        <v>1291</v>
      </c>
    </row>
    <row r="23" spans="1:11" ht="85" thickBot="1">
      <c r="A23" s="19" t="s">
        <v>650</v>
      </c>
      <c r="B23" s="21" t="s">
        <v>987</v>
      </c>
      <c r="C23" s="21" t="s">
        <v>1029</v>
      </c>
      <c r="D23" t="s">
        <v>1009</v>
      </c>
      <c r="K23" s="18" t="s">
        <v>1292</v>
      </c>
    </row>
    <row r="24" spans="1:11" ht="29" thickBot="1">
      <c r="A24" s="18" t="s">
        <v>681</v>
      </c>
      <c r="B24" s="21" t="s">
        <v>989</v>
      </c>
      <c r="C24" s="21" t="s">
        <v>988</v>
      </c>
      <c r="D24" s="22" t="s">
        <v>1030</v>
      </c>
      <c r="K24" s="18" t="s">
        <v>1293</v>
      </c>
    </row>
    <row r="25" spans="1:11" ht="15" thickBot="1">
      <c r="A25" s="18" t="s">
        <v>11</v>
      </c>
      <c r="B25" s="83" t="s">
        <v>990</v>
      </c>
      <c r="C25" s="83"/>
      <c r="D25" s="22" t="s">
        <v>1016</v>
      </c>
      <c r="E25" s="25"/>
      <c r="K25" s="18" t="s">
        <v>1294</v>
      </c>
    </row>
    <row r="26" spans="1:11" ht="15" thickBot="1">
      <c r="A26" s="18" t="s">
        <v>12</v>
      </c>
      <c r="B26" s="83"/>
      <c r="C26" s="83"/>
      <c r="D26" s="22" t="s">
        <v>1016</v>
      </c>
      <c r="E26" s="25"/>
      <c r="K26" s="18" t="s">
        <v>1295</v>
      </c>
    </row>
    <row r="27" spans="1:11" ht="15" thickBot="1">
      <c r="A27" s="18" t="s">
        <v>13</v>
      </c>
      <c r="B27" s="83"/>
      <c r="C27" s="83"/>
      <c r="D27" t="s">
        <v>1017</v>
      </c>
      <c r="E27" s="24" t="s">
        <v>1031</v>
      </c>
      <c r="K27" s="18" t="s">
        <v>1296</v>
      </c>
    </row>
    <row r="28" spans="1:11" ht="15" thickBot="1">
      <c r="A28" s="18" t="s">
        <v>14</v>
      </c>
      <c r="B28" s="83"/>
      <c r="C28" s="83"/>
      <c r="D28" t="s">
        <v>1017</v>
      </c>
      <c r="E28" s="24" t="s">
        <v>1031</v>
      </c>
      <c r="K28" s="18" t="s">
        <v>1297</v>
      </c>
    </row>
    <row r="29" spans="1:11" ht="29" thickBot="1">
      <c r="A29" s="18" t="s">
        <v>15</v>
      </c>
      <c r="B29" s="83"/>
      <c r="C29" s="83"/>
      <c r="D29" t="s">
        <v>1018</v>
      </c>
      <c r="E29" s="24" t="s">
        <v>1032</v>
      </c>
      <c r="K29" s="18" t="s">
        <v>1298</v>
      </c>
    </row>
    <row r="30" spans="1:11" ht="29" thickBot="1">
      <c r="A30" s="18" t="s">
        <v>16</v>
      </c>
      <c r="B30" s="83"/>
      <c r="C30" s="83"/>
      <c r="D30" t="s">
        <v>1018</v>
      </c>
      <c r="E30" s="24" t="s">
        <v>1032</v>
      </c>
      <c r="K30" s="38" t="s">
        <v>1347</v>
      </c>
    </row>
    <row r="31" spans="1:11" ht="15" thickBot="1">
      <c r="A31" s="18" t="s">
        <v>17</v>
      </c>
      <c r="B31" s="83"/>
      <c r="C31" s="83"/>
      <c r="D31" t="s">
        <v>1019</v>
      </c>
      <c r="K31" s="40" t="s">
        <v>1348</v>
      </c>
    </row>
    <row r="32" spans="1:11" ht="15" thickBot="1">
      <c r="A32" s="18" t="s">
        <v>18</v>
      </c>
      <c r="B32" s="83"/>
      <c r="C32" s="83"/>
      <c r="D32" t="s">
        <v>1019</v>
      </c>
      <c r="K32" s="39" t="s">
        <v>1349</v>
      </c>
    </row>
    <row r="33" spans="1:11" ht="15" thickBot="1">
      <c r="A33" s="18" t="s">
        <v>19</v>
      </c>
      <c r="B33" s="83"/>
      <c r="C33" s="83"/>
      <c r="D33" s="22" t="s">
        <v>1020</v>
      </c>
      <c r="E33" s="24" t="s">
        <v>1033</v>
      </c>
      <c r="K33" s="39" t="s">
        <v>1350</v>
      </c>
    </row>
    <row r="34" spans="1:11" ht="15" thickBot="1">
      <c r="A34" s="18" t="s">
        <v>20</v>
      </c>
      <c r="B34" s="83"/>
      <c r="C34" s="83"/>
      <c r="D34" s="22" t="s">
        <v>1020</v>
      </c>
      <c r="E34" s="24" t="s">
        <v>1033</v>
      </c>
      <c r="K34" s="41" t="s">
        <v>1351</v>
      </c>
    </row>
    <row r="35" spans="1:11" ht="29" thickBot="1">
      <c r="A35" s="18" t="s">
        <v>21</v>
      </c>
      <c r="B35" s="83"/>
      <c r="C35" s="83"/>
      <c r="D35" t="s">
        <v>1021</v>
      </c>
      <c r="E35" s="24" t="s">
        <v>1034</v>
      </c>
      <c r="K35" s="39" t="s">
        <v>1352</v>
      </c>
    </row>
    <row r="36" spans="1:11" ht="29" thickBot="1">
      <c r="A36" s="18" t="s">
        <v>22</v>
      </c>
      <c r="B36" s="83"/>
      <c r="C36" s="83"/>
      <c r="D36" t="s">
        <v>1021</v>
      </c>
      <c r="E36" s="24" t="s">
        <v>1034</v>
      </c>
    </row>
    <row r="37" spans="1:11" ht="29" thickBot="1">
      <c r="A37" s="18" t="s">
        <v>23</v>
      </c>
      <c r="B37" s="83"/>
      <c r="C37" s="83"/>
      <c r="D37" t="s">
        <v>1022</v>
      </c>
      <c r="E37" s="24" t="s">
        <v>1035</v>
      </c>
    </row>
    <row r="38" spans="1:11" ht="29" thickBot="1">
      <c r="A38" s="18" t="s">
        <v>24</v>
      </c>
      <c r="B38" s="83"/>
      <c r="C38" s="83"/>
      <c r="D38" t="s">
        <v>1022</v>
      </c>
      <c r="E38" s="24" t="s">
        <v>1035</v>
      </c>
    </row>
    <row r="39" spans="1:11" ht="15" thickBot="1">
      <c r="A39" s="18" t="s">
        <v>25</v>
      </c>
      <c r="B39" s="83"/>
      <c r="C39" s="83"/>
      <c r="D39" t="s">
        <v>1023</v>
      </c>
      <c r="E39" s="24" t="s">
        <v>1036</v>
      </c>
    </row>
    <row r="40" spans="1:11" ht="15" thickBot="1">
      <c r="A40" s="18" t="s">
        <v>26</v>
      </c>
      <c r="B40" s="83"/>
      <c r="C40" s="83"/>
      <c r="D40" t="s">
        <v>1023</v>
      </c>
      <c r="E40" s="24" t="s">
        <v>1036</v>
      </c>
    </row>
    <row r="41" spans="1:11" ht="29" thickBot="1">
      <c r="A41" s="18" t="s">
        <v>27</v>
      </c>
      <c r="B41" s="21" t="s">
        <v>991</v>
      </c>
      <c r="D41" s="22" t="s">
        <v>1010</v>
      </c>
    </row>
    <row r="42" spans="1:11" ht="15" thickBot="1">
      <c r="A42" s="18" t="s">
        <v>28</v>
      </c>
      <c r="B42" s="21" t="s">
        <v>992</v>
      </c>
      <c r="C42" s="21" t="s">
        <v>993</v>
      </c>
      <c r="D42" t="s">
        <v>1011</v>
      </c>
    </row>
    <row r="43" spans="1:11" ht="29" thickBot="1">
      <c r="A43" s="18" t="s">
        <v>683</v>
      </c>
      <c r="B43" s="21" t="s">
        <v>991</v>
      </c>
      <c r="D43" s="22" t="s">
        <v>1012</v>
      </c>
    </row>
    <row r="44" spans="1:11" ht="15" thickBot="1">
      <c r="A44" s="18" t="s">
        <v>682</v>
      </c>
      <c r="B44" s="21" t="s">
        <v>994</v>
      </c>
      <c r="D44" s="22" t="s">
        <v>1013</v>
      </c>
    </row>
    <row r="45" spans="1:11" ht="29" thickBot="1">
      <c r="A45" s="18" t="s">
        <v>685</v>
      </c>
      <c r="B45" s="21" t="s">
        <v>991</v>
      </c>
      <c r="D45" s="22" t="s">
        <v>1024</v>
      </c>
    </row>
    <row r="46" spans="1:11" ht="43" thickBot="1">
      <c r="A46" s="18" t="s">
        <v>779</v>
      </c>
      <c r="B46" s="21" t="s">
        <v>995</v>
      </c>
      <c r="C46" s="21" t="s">
        <v>997</v>
      </c>
      <c r="D46" s="5" t="s">
        <v>1008</v>
      </c>
    </row>
    <row r="47" spans="1:11" ht="43" thickBot="1">
      <c r="A47" s="18" t="s">
        <v>780</v>
      </c>
      <c r="B47" s="21" t="s">
        <v>996</v>
      </c>
      <c r="C47" s="21" t="s">
        <v>997</v>
      </c>
      <c r="D47" s="5" t="s">
        <v>1008</v>
      </c>
    </row>
    <row r="48" spans="1:11" ht="43" thickBot="1">
      <c r="A48" s="18" t="s">
        <v>831</v>
      </c>
      <c r="B48" s="21" t="s">
        <v>1002</v>
      </c>
      <c r="C48" s="21" t="s">
        <v>998</v>
      </c>
      <c r="D48" s="5" t="s">
        <v>1008</v>
      </c>
      <c r="E48" s="21" t="s">
        <v>1001</v>
      </c>
    </row>
    <row r="49" spans="1:5" ht="43" thickBot="1">
      <c r="A49" s="18" t="s">
        <v>832</v>
      </c>
      <c r="B49" s="21" t="s">
        <v>1003</v>
      </c>
      <c r="C49" s="21" t="s">
        <v>999</v>
      </c>
      <c r="D49" s="5" t="s">
        <v>1008</v>
      </c>
      <c r="E49" s="21" t="s">
        <v>1001</v>
      </c>
    </row>
    <row r="50" spans="1:5" ht="43" thickBot="1">
      <c r="A50" s="18" t="s">
        <v>833</v>
      </c>
      <c r="B50" s="21" t="s">
        <v>1004</v>
      </c>
      <c r="C50" s="21" t="s">
        <v>1000</v>
      </c>
      <c r="D50" s="5" t="s">
        <v>1008</v>
      </c>
      <c r="E50" s="21" t="s">
        <v>1001</v>
      </c>
    </row>
    <row r="51" spans="1:5" ht="29" thickBot="1">
      <c r="A51" s="18" t="s">
        <v>29</v>
      </c>
      <c r="B51" s="21" t="s">
        <v>1005</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I15" sqref="I15"/>
    </sheetView>
  </sheetViews>
  <sheetFormatPr baseColWidth="10" defaultColWidth="8.83203125" defaultRowHeight="14" x14ac:dyDescent="0"/>
  <cols>
    <col min="1" max="1" width="34.6640625" customWidth="1"/>
    <col min="2" max="2" width="12" customWidth="1"/>
  </cols>
  <sheetData>
    <row r="1" spans="1:4" ht="15" thickBot="1">
      <c r="A1" t="s">
        <v>1359</v>
      </c>
      <c r="B1" t="s">
        <v>1358</v>
      </c>
      <c r="C1" t="s">
        <v>1007</v>
      </c>
      <c r="D1" t="s">
        <v>1360</v>
      </c>
    </row>
    <row r="2" spans="1:4" ht="15" thickBot="1">
      <c r="A2" s="18" t="s">
        <v>1305</v>
      </c>
    </row>
    <row r="3" spans="1:4" ht="15" thickBot="1">
      <c r="A3" s="18" t="s">
        <v>1306</v>
      </c>
    </row>
    <row r="4" spans="1:4" ht="15" thickBot="1">
      <c r="A4" s="18" t="s">
        <v>9</v>
      </c>
    </row>
    <row r="5" spans="1:4" ht="15" thickBot="1"/>
    <row r="6" spans="1:4" ht="15" thickBot="1">
      <c r="A6" s="18" t="s">
        <v>1287</v>
      </c>
    </row>
    <row r="7" spans="1:4" ht="15" thickBot="1">
      <c r="A7" s="18" t="s">
        <v>1288</v>
      </c>
    </row>
    <row r="8" spans="1:4" ht="15" thickBot="1">
      <c r="A8" s="18" t="s">
        <v>1289</v>
      </c>
    </row>
    <row r="9" spans="1:4" ht="15" thickBot="1">
      <c r="A9" s="18" t="s">
        <v>1290</v>
      </c>
    </row>
    <row r="10" spans="1:4" ht="15" thickBot="1">
      <c r="A10" s="18" t="s">
        <v>1353</v>
      </c>
    </row>
    <row r="11" spans="1:4" ht="15" thickBot="1">
      <c r="A11" s="18" t="s">
        <v>1355</v>
      </c>
    </row>
    <row r="12" spans="1:4" ht="15" thickBot="1">
      <c r="A12" s="18" t="s">
        <v>1354</v>
      </c>
    </row>
    <row r="13" spans="1:4" ht="15" thickBot="1">
      <c r="A13" s="18" t="s">
        <v>1357</v>
      </c>
    </row>
    <row r="14" spans="1:4" ht="15" thickBot="1">
      <c r="A14" s="18" t="s">
        <v>1291</v>
      </c>
    </row>
    <row r="15" spans="1:4" ht="15" thickBot="1">
      <c r="A15" s="18" t="s">
        <v>1292</v>
      </c>
    </row>
    <row r="16" spans="1:4" ht="15" thickBot="1">
      <c r="A16" s="18" t="s">
        <v>1293</v>
      </c>
    </row>
    <row r="17" spans="1:1" ht="15" thickBot="1">
      <c r="A17" s="18" t="s">
        <v>1294</v>
      </c>
    </row>
    <row r="18" spans="1:1" ht="15" thickBot="1">
      <c r="A18" s="18" t="s">
        <v>1295</v>
      </c>
    </row>
    <row r="19" spans="1:1" ht="15" thickBot="1">
      <c r="A19" s="18" t="s">
        <v>1296</v>
      </c>
    </row>
    <row r="20" spans="1:1" ht="15" thickBot="1">
      <c r="A20" s="18" t="s">
        <v>1297</v>
      </c>
    </row>
    <row r="21" spans="1:1" ht="15" thickBot="1">
      <c r="A21" s="18" t="s">
        <v>1298</v>
      </c>
    </row>
    <row r="22" spans="1:1" ht="15" thickBot="1">
      <c r="A22" s="38" t="s">
        <v>1347</v>
      </c>
    </row>
    <row r="23" spans="1:1" ht="15" thickBot="1">
      <c r="A23" s="40" t="s">
        <v>1348</v>
      </c>
    </row>
    <row r="24" spans="1:1" ht="15" thickBot="1">
      <c r="A24" s="39" t="s">
        <v>1349</v>
      </c>
    </row>
    <row r="25" spans="1:1" ht="15" thickBot="1">
      <c r="A25" s="39" t="s">
        <v>1350</v>
      </c>
    </row>
    <row r="26" spans="1:1" ht="15" thickBot="1">
      <c r="A26" s="41" t="s">
        <v>1351</v>
      </c>
    </row>
    <row r="27" spans="1:1" ht="15" thickBot="1">
      <c r="A27" s="39" t="s">
        <v>1352</v>
      </c>
    </row>
    <row r="28" spans="1:1">
      <c r="A28" s="37" t="s">
        <v>1356</v>
      </c>
    </row>
    <row r="30" spans="1:1">
      <c r="A30" s="37" t="s">
        <v>1361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
  <sheetViews>
    <sheetView zoomScale="90" zoomScaleNormal="90" zoomScalePageLayoutView="90" workbookViewId="0">
      <selection activeCell="N3" sqref="N3"/>
    </sheetView>
  </sheetViews>
  <sheetFormatPr baseColWidth="10" defaultColWidth="8.83203125" defaultRowHeight="14" x14ac:dyDescent="0"/>
  <cols>
    <col min="5" max="6" width="11.5" bestFit="1" customWidth="1"/>
    <col min="29" max="29" width="12" bestFit="1" customWidth="1"/>
    <col min="30" max="30" width="13.5" bestFit="1" customWidth="1"/>
  </cols>
  <sheetData>
    <row r="1" spans="1:91" s="46" customFormat="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row r="2" spans="1:91" s="6" customFormat="1">
      <c r="B2" s="6" t="s">
        <v>642</v>
      </c>
      <c r="C2" s="6" t="s">
        <v>643</v>
      </c>
      <c r="D2" s="6" t="s">
        <v>913</v>
      </c>
      <c r="E2" s="29">
        <v>26166</v>
      </c>
      <c r="F2" s="29">
        <v>26166</v>
      </c>
      <c r="G2" s="6" t="s">
        <v>669</v>
      </c>
      <c r="H2" s="6">
        <v>1971</v>
      </c>
      <c r="I2" s="6" t="s">
        <v>539</v>
      </c>
      <c r="J2" s="6" t="s">
        <v>539</v>
      </c>
      <c r="K2" s="6" t="s">
        <v>37</v>
      </c>
      <c r="L2" s="6" t="s">
        <v>37</v>
      </c>
      <c r="N2" s="6" t="s">
        <v>914</v>
      </c>
      <c r="O2" s="6" t="str">
        <f>IFERROR(SEARCH("EM-DAT",Table4[[#This Row],[reference/s]]),"")</f>
        <v/>
      </c>
      <c r="P2" s="6">
        <v>1</v>
      </c>
      <c r="Q2" s="6">
        <v>0</v>
      </c>
      <c r="R2" s="6">
        <v>0</v>
      </c>
      <c r="S2" s="6">
        <v>0</v>
      </c>
      <c r="T2" s="6">
        <v>1</v>
      </c>
      <c r="U2" s="6">
        <f>IF(AND(Table4[[#This Row],[Deaths]]="",Table4[[#This Row],[Reported cost]]="",Table4[[#This Row],[Insured Cost]]=""),1,IF(OR(Table4[[#This Row],[Reported cost]]="",Table4[[#This Row],[Insured Cost]]=""),2,IF(AND(Table4[[#This Row],[Deaths]]="",OR(Table4[[#This Row],[Reported cost]]="",Table4[[#This Row],[Insured Cost]]="")),3,"")))</f>
        <v>2</v>
      </c>
      <c r="W2" s="6">
        <v>400000</v>
      </c>
      <c r="AC2" s="30"/>
      <c r="AD2" s="30">
        <v>3000000</v>
      </c>
      <c r="BX2" s="6" t="str">
        <f>IFERROR(LEFT(Table4[[#This Row],[reference/s]],SEARCH(";",Table4[[#This Row],[reference/s]])-1),"")</f>
        <v>PDF - newspaper</v>
      </c>
      <c r="BY2" s="6" t="str">
        <f>IFERROR(MID(Table4[[#This Row],[reference/s]],SEARCH(";",Table4[[#This Row],[reference/s]])+2,SEARCH(";",Table4[[#This Row],[reference/s]],SEARCH(";",Table4[[#This Row],[reference/s]])+1)-SEARCH(";",Table4[[#This Row],[reference/s]])-2),"")</f>
        <v>http://hardenup.org/be-aware/weather-events/events/1960-1969/cyclone-dinah-1967-01-30.aspx</v>
      </c>
      <c r="BZ2" s="6">
        <f>IFERROR(SEARCH(";",Table4[[#This Row],[reference/s]]),"")</f>
        <v>16</v>
      </c>
      <c r="CA2" s="33">
        <f>IFERROR(SEARCH(";",Table4[[#This Row],[reference/s]],Table4[[#This Row],[Column2]]+1),"")</f>
        <v>108</v>
      </c>
      <c r="CB2" s="33">
        <f>IFERROR(SEARCH(";",Table4[[#This Row],[reference/s]],Table4[[#This Row],[Column3]]+1),"")</f>
        <v>197</v>
      </c>
      <c r="CC2" s="33" t="str">
        <f>IFERROR(SEARCH(";",Table4[[#This Row],[reference/s]],Table4[[#This Row],[Column4]]+1),"")</f>
        <v/>
      </c>
      <c r="CD2" s="33" t="str">
        <f>IFERROR(SEARCH(";",Table4[[#This Row],[reference/s]],Table4[[#This Row],[Column5]]+1),"")</f>
        <v/>
      </c>
      <c r="CE2" s="33" t="str">
        <f>IFERROR(SEARCH(";",Table4[[#This Row],[reference/s]],Table4[[#This Row],[Column6]]+1),"")</f>
        <v/>
      </c>
      <c r="CF2" s="33" t="str">
        <f>IFERROR(SEARCH(";",Table4[[#This Row],[reference/s]],Table4[[#This Row],[Column7]]+1),"")</f>
        <v/>
      </c>
      <c r="CG2" s="33" t="str">
        <f>IFERROR(SEARCH(";",Table4[[#This Row],[reference/s]],Table4[[#This Row],[Column8]]+1),"")</f>
        <v/>
      </c>
      <c r="CH2" s="33" t="str">
        <f>IFERROR(SEARCH(";",Table4[[#This Row],[reference/s]],Table4[[#This Row],[Column9]]+1),"")</f>
        <v/>
      </c>
      <c r="CI2" s="33" t="str">
        <f>IFERROR(SEARCH(";",Table4[[#This Row],[reference/s]],Table4[[#This Row],[Column10]]+1),"")</f>
        <v/>
      </c>
      <c r="CJ2" s="33" t="str">
        <f>IFERROR(SEARCH(";",Table4[[#This Row],[reference/s]],Table4[[#This Row],[Column11]]+1),"")</f>
        <v/>
      </c>
      <c r="CK2" s="33" t="str">
        <f>IFERROR(MID(Table4[[#This Row],[reference/s]],Table4[[#This Row],[Column3]]+2,Table4[[#This Row],[Column4]]-Table4[[#This Row],[Column3]]-2),"")</f>
        <v>http://forum.weatherzone.com.au/ubbthreads.php/topics/254893/Cyclone_Dinah_Details_1967</v>
      </c>
      <c r="CL2" s="33" t="str">
        <f>IFERROR(MID(Table4[[#This Row],[reference/s]],Table4[[#This Row],[Column4]]+2,Table4[[#This Row],[Column5]]-Table4[[#This Row],[Column4]]-2),"")</f>
        <v/>
      </c>
      <c r="CM2" s="33" t="str">
        <f>IFERROR(MID(Table4[[#This Row],[reference/s]],Table4[[#This Row],[Column5]]+2,Table4[[#This Row],[Column6]]-Table4[[#This Row],[Column5]]-2),"")</f>
        <v/>
      </c>
    </row>
    <row r="3" spans="1:91">
      <c r="B3" t="s">
        <v>642</v>
      </c>
      <c r="E3" s="15">
        <v>26346</v>
      </c>
      <c r="F3" s="15">
        <v>26346</v>
      </c>
      <c r="G3" t="s">
        <v>661</v>
      </c>
      <c r="H3">
        <v>1972</v>
      </c>
      <c r="I3" t="s">
        <v>539</v>
      </c>
      <c r="J3" t="s">
        <v>539</v>
      </c>
      <c r="K3" t="s">
        <v>37</v>
      </c>
      <c r="L3" t="s">
        <v>37</v>
      </c>
      <c r="M3" t="s">
        <v>739</v>
      </c>
      <c r="N3" t="s">
        <v>694</v>
      </c>
      <c r="O3" t="str">
        <f>IFERROR(SEARCH("EM-DAT",Table4[[#This Row],[reference/s]]),"")</f>
        <v/>
      </c>
      <c r="P3">
        <v>0</v>
      </c>
      <c r="Q3">
        <v>0</v>
      </c>
      <c r="R3">
        <v>0</v>
      </c>
      <c r="S3">
        <v>1</v>
      </c>
      <c r="T3">
        <v>2</v>
      </c>
      <c r="U3">
        <f>IF(AND(Table4[[#This Row],[Deaths]]="",Table4[[#This Row],[Reported cost]]="",Table4[[#This Row],[Insured Cost]]=""),1,IF(OR(Table4[[#This Row],[Reported cost]]="",Table4[[#This Row],[Insured Cost]]=""),2,IF(AND(Table4[[#This Row],[Deaths]]="",OR(Table4[[#This Row],[Reported cost]]="",Table4[[#This Row],[Insured Cost]]="")),3,"")))</f>
        <v>2</v>
      </c>
      <c r="AC3" s="2"/>
      <c r="AD3" s="2">
        <v>10000000</v>
      </c>
      <c r="BX3" t="str">
        <f>IFERROR(LEFT(Table4[[#This Row],[reference/s]],SEARCH(";",Table4[[#This Row],[reference/s]])-1),"")</f>
        <v>Wiki</v>
      </c>
      <c r="BY3" t="str">
        <f>IFERROR(MID(Table4[[#This Row],[reference/s]],SEARCH(";",Table4[[#This Row],[reference/s]])+2,SEARCH(";",Table4[[#This Row],[reference/s]],SEARCH(";",Table4[[#This Row],[reference/s]])+1)-SEARCH(";",Table4[[#This Row],[reference/s]])-2),"")</f>
        <v>PDF - newspaper</v>
      </c>
      <c r="BZ3">
        <f>IFERROR(SEARCH(";",Table4[[#This Row],[reference/s]]),"")</f>
        <v>5</v>
      </c>
      <c r="CA3" s="1">
        <f>IFERROR(SEARCH(";",Table4[[#This Row],[reference/s]],Table4[[#This Row],[Column2]]+1),"")</f>
        <v>22</v>
      </c>
      <c r="CB3" s="1" t="str">
        <f>IFERROR(SEARCH(";",Table4[[#This Row],[reference/s]],Table4[[#This Row],[Column3]]+1),"")</f>
        <v/>
      </c>
      <c r="CC3" s="1" t="str">
        <f>IFERROR(SEARCH(";",Table4[[#This Row],[reference/s]],Table4[[#This Row],[Column4]]+1),"")</f>
        <v/>
      </c>
      <c r="CD3" s="1" t="str">
        <f>IFERROR(SEARCH(";",Table4[[#This Row],[reference/s]],Table4[[#This Row],[Column5]]+1),"")</f>
        <v/>
      </c>
      <c r="CE3" s="1" t="str">
        <f>IFERROR(SEARCH(";",Table4[[#This Row],[reference/s]],Table4[[#This Row],[Column6]]+1),"")</f>
        <v/>
      </c>
      <c r="CF3" s="1" t="str">
        <f>IFERROR(SEARCH(";",Table4[[#This Row],[reference/s]],Table4[[#This Row],[Column7]]+1),"")</f>
        <v/>
      </c>
      <c r="CG3" s="1" t="str">
        <f>IFERROR(SEARCH(";",Table4[[#This Row],[reference/s]],Table4[[#This Row],[Column8]]+1),"")</f>
        <v/>
      </c>
      <c r="CH3" s="1" t="str">
        <f>IFERROR(SEARCH(";",Table4[[#This Row],[reference/s]],Table4[[#This Row],[Column9]]+1),"")</f>
        <v/>
      </c>
      <c r="CI3" s="1" t="str">
        <f>IFERROR(SEARCH(";",Table4[[#This Row],[reference/s]],Table4[[#This Row],[Column10]]+1),"")</f>
        <v/>
      </c>
      <c r="CJ3" s="1" t="str">
        <f>IFERROR(SEARCH(";",Table4[[#This Row],[reference/s]],Table4[[#This Row],[Column11]]+1),"")</f>
        <v/>
      </c>
      <c r="CK3" s="1" t="str">
        <f>IFERROR(MID(Table4[[#This Row],[reference/s]],Table4[[#This Row],[Column3]]+2,Table4[[#This Row],[Column4]]-Table4[[#This Row],[Column3]]-2),"")</f>
        <v/>
      </c>
      <c r="CL3" s="1" t="str">
        <f>IFERROR(MID(Table4[[#This Row],[reference/s]],Table4[[#This Row],[Column4]]+2,Table4[[#This Row],[Column5]]-Table4[[#This Row],[Column4]]-2),"")</f>
        <v/>
      </c>
      <c r="CM3" s="1" t="str">
        <f>IFERROR(MID(Table4[[#This Row],[reference/s]],Table4[[#This Row],[Column5]]+2,Table4[[#This Row],[Column6]]-Table4[[#This Row],[Column5]]-2),"")</f>
        <v/>
      </c>
    </row>
    <row r="4" spans="1:91">
      <c r="B4" t="s">
        <v>590</v>
      </c>
      <c r="C4" t="s">
        <v>1430</v>
      </c>
      <c r="E4" s="15">
        <v>26732</v>
      </c>
      <c r="F4" s="15">
        <v>26732</v>
      </c>
      <c r="G4" t="s">
        <v>658</v>
      </c>
      <c r="H4">
        <v>1973</v>
      </c>
      <c r="I4" t="s">
        <v>632</v>
      </c>
      <c r="J4" t="s">
        <v>632</v>
      </c>
      <c r="K4" t="s">
        <v>37</v>
      </c>
      <c r="L4" t="s">
        <v>37</v>
      </c>
      <c r="M4" t="s">
        <v>739</v>
      </c>
      <c r="N4" t="s">
        <v>876</v>
      </c>
      <c r="O4" t="str">
        <f>IFERROR(SEARCH("EM-DAT",Table4[[#This Row],[reference/s]]),"")</f>
        <v/>
      </c>
      <c r="P4">
        <v>0</v>
      </c>
      <c r="Q4">
        <v>1</v>
      </c>
      <c r="R4">
        <v>0</v>
      </c>
      <c r="S4">
        <v>1</v>
      </c>
      <c r="T4">
        <v>0</v>
      </c>
      <c r="U4">
        <f>IF(AND(Table4[[#This Row],[Deaths]]="",Table4[[#This Row],[Reported cost]]="",Table4[[#This Row],[Insured Cost]]=""),1,IF(OR(Table4[[#This Row],[Reported cost]]="",Table4[[#This Row],[Insured Cost]]=""),2,IF(AND(Table4[[#This Row],[Deaths]]="",OR(Table4[[#This Row],[Reported cost]]="",Table4[[#This Row],[Insured Cost]]="")),3,"")))</f>
        <v>2</v>
      </c>
      <c r="AC4" s="2"/>
      <c r="AD4" s="2">
        <v>2800000</v>
      </c>
      <c r="BX4" t="str">
        <f>IFERROR(LEFT(Table4[[#This Row],[reference/s]],SEARCH(";",Table4[[#This Row],[reference/s]])-1),"")</f>
        <v>PDF - report</v>
      </c>
      <c r="BY4" t="str">
        <f>IFERROR(MID(Table4[[#This Row],[reference/s]],SEARCH(";",Table4[[#This Row],[reference/s]])+2,SEARCH(";",Table4[[#This Row],[reference/s]],SEARCH(";",Table4[[#This Row],[reference/s]])+1)-SEARCH(";",Table4[[#This Row],[reference/s]])-2),"")</f>
        <v/>
      </c>
      <c r="BZ4">
        <f>IFERROR(SEARCH(";",Table4[[#This Row],[reference/s]]),"")</f>
        <v>13</v>
      </c>
      <c r="CA4" s="1" t="str">
        <f>IFERROR(SEARCH(";",Table4[[#This Row],[reference/s]],Table4[[#This Row],[Column2]]+1),"")</f>
        <v/>
      </c>
      <c r="CB4" s="1" t="str">
        <f>IFERROR(SEARCH(";",Table4[[#This Row],[reference/s]],Table4[[#This Row],[Column3]]+1),"")</f>
        <v/>
      </c>
      <c r="CC4" s="1" t="str">
        <f>IFERROR(SEARCH(";",Table4[[#This Row],[reference/s]],Table4[[#This Row],[Column4]]+1),"")</f>
        <v/>
      </c>
      <c r="CD4" s="1" t="str">
        <f>IFERROR(SEARCH(";",Table4[[#This Row],[reference/s]],Table4[[#This Row],[Column5]]+1),"")</f>
        <v/>
      </c>
      <c r="CE4" s="1" t="str">
        <f>IFERROR(SEARCH(";",Table4[[#This Row],[reference/s]],Table4[[#This Row],[Column6]]+1),"")</f>
        <v/>
      </c>
      <c r="CF4" s="1" t="str">
        <f>IFERROR(SEARCH(";",Table4[[#This Row],[reference/s]],Table4[[#This Row],[Column7]]+1),"")</f>
        <v/>
      </c>
      <c r="CG4" s="1" t="str">
        <f>IFERROR(SEARCH(";",Table4[[#This Row],[reference/s]],Table4[[#This Row],[Column8]]+1),"")</f>
        <v/>
      </c>
      <c r="CH4" s="1" t="str">
        <f>IFERROR(SEARCH(";",Table4[[#This Row],[reference/s]],Table4[[#This Row],[Column9]]+1),"")</f>
        <v/>
      </c>
      <c r="CI4" s="1" t="str">
        <f>IFERROR(SEARCH(";",Table4[[#This Row],[reference/s]],Table4[[#This Row],[Column10]]+1),"")</f>
        <v/>
      </c>
      <c r="CJ4" s="1" t="str">
        <f>IFERROR(SEARCH(";",Table4[[#This Row],[reference/s]],Table4[[#This Row],[Column11]]+1),"")</f>
        <v/>
      </c>
      <c r="CK4" s="1" t="str">
        <f>IFERROR(MID(Table4[[#This Row],[reference/s]],Table4[[#This Row],[Column3]]+2,Table4[[#This Row],[Column4]]-Table4[[#This Row],[Column3]]-2),"")</f>
        <v/>
      </c>
      <c r="CL4" s="1" t="str">
        <f>IFERROR(MID(Table4[[#This Row],[reference/s]],Table4[[#This Row],[Column4]]+2,Table4[[#This Row],[Column5]]-Table4[[#This Row],[Column4]]-2),"")</f>
        <v/>
      </c>
      <c r="CM4" s="1" t="str">
        <f>IFERROR(MID(Table4[[#This Row],[reference/s]],Table4[[#This Row],[Column5]]+2,Table4[[#This Row],[Column6]]-Table4[[#This Row],[Column5]]-2),"")</f>
        <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
  <sheetViews>
    <sheetView topLeftCell="BT1" workbookViewId="0">
      <selection sqref="A1:CM1"/>
    </sheetView>
  </sheetViews>
  <sheetFormatPr baseColWidth="10" defaultColWidth="8.83203125" defaultRowHeight="14" x14ac:dyDescent="0"/>
  <sheetData>
    <row r="1" spans="1:91" s="46" customFormat="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row r="2" spans="1:91" s="6" customFormat="1">
      <c r="B2" s="6" t="s">
        <v>606</v>
      </c>
      <c r="E2" s="29">
        <v>25974</v>
      </c>
      <c r="F2" s="29">
        <v>25986</v>
      </c>
      <c r="G2" s="6" t="s">
        <v>661</v>
      </c>
      <c r="H2" s="6">
        <v>1971</v>
      </c>
      <c r="J2" s="6" t="s">
        <v>1418</v>
      </c>
      <c r="K2" s="6" t="s">
        <v>1417</v>
      </c>
      <c r="L2" s="6" t="s">
        <v>30</v>
      </c>
      <c r="M2" s="6" t="s">
        <v>37</v>
      </c>
      <c r="N2" t="s">
        <v>1419</v>
      </c>
      <c r="O2" s="6" t="str">
        <f>IFERROR(SEARCH("EM-DAT",Table4[[#This Row],[reference/s]]),"")</f>
        <v/>
      </c>
      <c r="P2" s="6">
        <v>0</v>
      </c>
      <c r="Q2" s="6">
        <v>0</v>
      </c>
      <c r="R2" s="6">
        <v>1</v>
      </c>
      <c r="S2" s="6">
        <v>1</v>
      </c>
      <c r="T2" s="6">
        <v>1</v>
      </c>
      <c r="U2" s="6">
        <f>IF(AND(Table4[[#This Row],[Deaths]]="",Table4[[#This Row],[Reported cost]]="",Table4[[#This Row],[Insured Cost]]=""),1,IF(OR(Table4[[#This Row],[Reported cost]]="",Table4[[#This Row],[Insured Cost]]=""),2,IF(AND(Table4[[#This Row],[Deaths]]="",OR(Table4[[#This Row],[Reported cost]]="",Table4[[#This Row],[Insured Cost]]="")),3,"")))</f>
        <v>2</v>
      </c>
      <c r="W2" s="6">
        <v>1000</v>
      </c>
      <c r="X2" s="6">
        <v>500</v>
      </c>
      <c r="Y2" s="6">
        <v>5</v>
      </c>
      <c r="AB2" s="6">
        <v>3</v>
      </c>
      <c r="AC2" s="30">
        <v>2000000</v>
      </c>
      <c r="AD2" s="30">
        <v>22000000</v>
      </c>
      <c r="AH2" s="6" t="s">
        <v>1395</v>
      </c>
      <c r="BX2" s="6" t="str">
        <f>IFERROR(LEFT(Table4[[#This Row],[reference/s]],SEARCH(";",Table4[[#This Row],[reference/s]])-1),"")</f>
        <v>PDF - newspaper</v>
      </c>
      <c r="BY2" s="6" t="str">
        <f>IFERROR(MID(Table4[[#This Row],[reference/s]],SEARCH(";",Table4[[#This Row],[reference/s]])+2,SEARCH(";",Table4[[#This Row],[reference/s]],SEARCH(";",Table4[[#This Row],[reference/s]])+1)-SEARCH(";",Table4[[#This Row],[reference/s]])-2),"")</f>
        <v>http://hardenup.org/be-aware/weather-events/events/1960-1969/cyclone-dinah-1967-01-30.aspx</v>
      </c>
      <c r="BZ2" s="6">
        <f>IFERROR(SEARCH(";",Table4[[#This Row],[reference/s]]),"")</f>
        <v>16</v>
      </c>
      <c r="CA2" s="33">
        <f>IFERROR(SEARCH(";",Table4[[#This Row],[reference/s]],Table4[[#This Row],[Column2]]+1),"")</f>
        <v>108</v>
      </c>
      <c r="CB2" s="33">
        <f>IFERROR(SEARCH(";",Table4[[#This Row],[reference/s]],Table4[[#This Row],[Column3]]+1),"")</f>
        <v>197</v>
      </c>
      <c r="CC2" s="33" t="str">
        <f>IFERROR(SEARCH(";",Table4[[#This Row],[reference/s]],Table4[[#This Row],[Column4]]+1),"")</f>
        <v/>
      </c>
      <c r="CD2" s="33" t="str">
        <f>IFERROR(SEARCH(";",Table4[[#This Row],[reference/s]],Table4[[#This Row],[Column5]]+1),"")</f>
        <v/>
      </c>
      <c r="CE2" s="33" t="str">
        <f>IFERROR(SEARCH(";",Table4[[#This Row],[reference/s]],Table4[[#This Row],[Column6]]+1),"")</f>
        <v/>
      </c>
      <c r="CF2" s="33" t="str">
        <f>IFERROR(SEARCH(";",Table4[[#This Row],[reference/s]],Table4[[#This Row],[Column7]]+1),"")</f>
        <v/>
      </c>
      <c r="CG2" s="33" t="str">
        <f>IFERROR(SEARCH(";",Table4[[#This Row],[reference/s]],Table4[[#This Row],[Column8]]+1),"")</f>
        <v/>
      </c>
      <c r="CH2" s="33" t="str">
        <f>IFERROR(SEARCH(";",Table4[[#This Row],[reference/s]],Table4[[#This Row],[Column9]]+1),"")</f>
        <v/>
      </c>
      <c r="CI2" s="33" t="str">
        <f>IFERROR(SEARCH(";",Table4[[#This Row],[reference/s]],Table4[[#This Row],[Column10]]+1),"")</f>
        <v/>
      </c>
      <c r="CJ2" s="33" t="str">
        <f>IFERROR(SEARCH(";",Table4[[#This Row],[reference/s]],Table4[[#This Row],[Column11]]+1),"")</f>
        <v/>
      </c>
      <c r="CK2" s="33" t="str">
        <f>IFERROR(MID(Table4[[#This Row],[reference/s]],Table4[[#This Row],[Column3]]+2,Table4[[#This Row],[Column4]]-Table4[[#This Row],[Column3]]-2),"")</f>
        <v>http://forum.weatherzone.com.au/ubbthreads.php/topics/254893/Cyclone_Dinah_Details_1967</v>
      </c>
      <c r="CL2" s="33" t="str">
        <f>IFERROR(MID(Table4[[#This Row],[reference/s]],Table4[[#This Row],[Column4]]+2,Table4[[#This Row],[Column5]]-Table4[[#This Row],[Column4]]-2),"")</f>
        <v/>
      </c>
      <c r="CM2" s="33" t="str">
        <f>IFERROR(MID(Table4[[#This Row],[reference/s]],Table4[[#This Row],[Column5]]+2,Table4[[#This Row],[Column6]]-Table4[[#This Row],[Column5]]-2),"")</f>
        <v/>
      </c>
    </row>
    <row r="3" spans="1:91">
      <c r="B3" t="s">
        <v>606</v>
      </c>
      <c r="C3" t="s">
        <v>638</v>
      </c>
      <c r="D3" t="s">
        <v>656</v>
      </c>
      <c r="E3" s="15">
        <v>26346</v>
      </c>
      <c r="F3" s="15">
        <v>26346</v>
      </c>
      <c r="G3" t="s">
        <v>661</v>
      </c>
      <c r="H3">
        <v>1972</v>
      </c>
      <c r="J3" t="s">
        <v>515</v>
      </c>
      <c r="K3" t="s">
        <v>30</v>
      </c>
      <c r="L3" t="s">
        <v>30</v>
      </c>
      <c r="M3" t="s">
        <v>739</v>
      </c>
      <c r="N3" t="s">
        <v>912</v>
      </c>
      <c r="O3" s="12" t="str">
        <f>IFERROR(SEARCH("EM-DAT",Table4[[#This Row],[reference/s]]),"")</f>
        <v/>
      </c>
      <c r="P3" s="12"/>
      <c r="Q3" s="12"/>
      <c r="R3" s="12"/>
      <c r="S3" s="12"/>
      <c r="T3" s="12"/>
      <c r="U3">
        <f>IF(AND(Table4[[#This Row],[Deaths]]="",Table4[[#This Row],[Reported cost]]="",Table4[[#This Row],[Insured Cost]]=""),1,IF(OR(Table4[[#This Row],[Reported cost]]="",Table4[[#This Row],[Insured Cost]]=""),2,IF(AND(Table4[[#This Row],[Deaths]]="",OR(Table4[[#This Row],[Reported cost]]="",Table4[[#This Row],[Insured Cost]]="")),3,"")))</f>
        <v>2</v>
      </c>
      <c r="AC3" s="2"/>
      <c r="AD3" s="2">
        <v>3000000</v>
      </c>
      <c r="AE3">
        <v>1500</v>
      </c>
      <c r="BX3" t="str">
        <f>IFERROR(LEFT(Table4[[#This Row],[reference/s]],SEARCH(";",Table4[[#This Row],[reference/s]])-1),"")</f>
        <v>Wiki</v>
      </c>
      <c r="BY3" t="str">
        <f>IFERROR(MID(Table4[[#This Row],[reference/s]],SEARCH(";",Table4[[#This Row],[reference/s]])+2,SEARCH(";",Table4[[#This Row],[reference/s]],SEARCH(";",Table4[[#This Row],[reference/s]])+1)-SEARCH(";",Table4[[#This Row],[reference/s]])-2),"")</f>
        <v>PDF - newspaper</v>
      </c>
      <c r="BZ3">
        <f>IFERROR(SEARCH(";",Table4[[#This Row],[reference/s]]),"")</f>
        <v>5</v>
      </c>
      <c r="CA3" s="1">
        <f>IFERROR(SEARCH(";",Table4[[#This Row],[reference/s]],Table4[[#This Row],[Column2]]+1),"")</f>
        <v>22</v>
      </c>
      <c r="CB3" s="1" t="str">
        <f>IFERROR(SEARCH(";",Table4[[#This Row],[reference/s]],Table4[[#This Row],[Column3]]+1),"")</f>
        <v/>
      </c>
      <c r="CC3" s="1" t="str">
        <f>IFERROR(SEARCH(";",Table4[[#This Row],[reference/s]],Table4[[#This Row],[Column4]]+1),"")</f>
        <v/>
      </c>
      <c r="CD3" s="1" t="str">
        <f>IFERROR(SEARCH(";",Table4[[#This Row],[reference/s]],Table4[[#This Row],[Column5]]+1),"")</f>
        <v/>
      </c>
      <c r="CE3" s="1" t="str">
        <f>IFERROR(SEARCH(";",Table4[[#This Row],[reference/s]],Table4[[#This Row],[Column6]]+1),"")</f>
        <v/>
      </c>
      <c r="CF3" s="1" t="str">
        <f>IFERROR(SEARCH(";",Table4[[#This Row],[reference/s]],Table4[[#This Row],[Column7]]+1),"")</f>
        <v/>
      </c>
      <c r="CG3" s="1" t="str">
        <f>IFERROR(SEARCH(";",Table4[[#This Row],[reference/s]],Table4[[#This Row],[Column8]]+1),"")</f>
        <v/>
      </c>
      <c r="CH3" s="1" t="str">
        <f>IFERROR(SEARCH(";",Table4[[#This Row],[reference/s]],Table4[[#This Row],[Column9]]+1),"")</f>
        <v/>
      </c>
      <c r="CI3" s="1" t="str">
        <f>IFERROR(SEARCH(";",Table4[[#This Row],[reference/s]],Table4[[#This Row],[Column10]]+1),"")</f>
        <v/>
      </c>
      <c r="CJ3" s="1" t="str">
        <f>IFERROR(SEARCH(";",Table4[[#This Row],[reference/s]],Table4[[#This Row],[Column11]]+1),"")</f>
        <v/>
      </c>
      <c r="CK3" s="1" t="str">
        <f>IFERROR(MID(Table4[[#This Row],[reference/s]],Table4[[#This Row],[Column3]]+2,Table4[[#This Row],[Column4]]-Table4[[#This Row],[Column3]]-2),"")</f>
        <v/>
      </c>
      <c r="CL3" s="1" t="str">
        <f>IFERROR(MID(Table4[[#This Row],[reference/s]],Table4[[#This Row],[Column4]]+2,Table4[[#This Row],[Column5]]-Table4[[#This Row],[Column4]]-2),"")</f>
        <v/>
      </c>
      <c r="CM3" s="1" t="str">
        <f>IFERROR(MID(Table4[[#This Row],[reference/s]],Table4[[#This Row],[Column5]]+2,Table4[[#This Row],[Column6]]-Table4[[#This Row],[Column5]]-2),"")</f>
        <v/>
      </c>
    </row>
    <row r="4" spans="1:91">
      <c r="B4" t="s">
        <v>606</v>
      </c>
      <c r="E4" s="15">
        <v>26914</v>
      </c>
      <c r="F4" s="15">
        <v>26921</v>
      </c>
      <c r="G4" t="s">
        <v>695</v>
      </c>
      <c r="H4">
        <v>1973</v>
      </c>
      <c r="I4" t="s">
        <v>1437</v>
      </c>
      <c r="J4" t="s">
        <v>697</v>
      </c>
      <c r="K4" t="s">
        <v>30</v>
      </c>
      <c r="L4" t="s">
        <v>30</v>
      </c>
      <c r="M4" t="s">
        <v>739</v>
      </c>
      <c r="N4" t="s">
        <v>693</v>
      </c>
      <c r="O4" t="str">
        <f>IFERROR(SEARCH("EM-DAT",Table4[[#This Row],[reference/s]]),"")</f>
        <v/>
      </c>
      <c r="P4">
        <v>0</v>
      </c>
      <c r="Q4">
        <v>0</v>
      </c>
      <c r="R4">
        <v>0</v>
      </c>
      <c r="S4">
        <v>1</v>
      </c>
      <c r="T4">
        <v>5</v>
      </c>
      <c r="U4">
        <f>IF(AND(Table4[[#This Row],[Deaths]]="",Table4[[#This Row],[Reported cost]]="",Table4[[#This Row],[Insured Cost]]=""),1,IF(OR(Table4[[#This Row],[Reported cost]]="",Table4[[#This Row],[Insured Cost]]=""),2,IF(AND(Table4[[#This Row],[Deaths]]="",OR(Table4[[#This Row],[Reported cost]]="",Table4[[#This Row],[Insured Cost]]="")),3,"")))</f>
        <v>2</v>
      </c>
      <c r="X4">
        <v>300</v>
      </c>
      <c r="AB4">
        <v>1</v>
      </c>
      <c r="AC4" s="2"/>
      <c r="AD4" s="2">
        <v>8500000</v>
      </c>
      <c r="AG4" t="s">
        <v>1438</v>
      </c>
      <c r="AQ4">
        <v>130</v>
      </c>
      <c r="AR4">
        <v>2</v>
      </c>
      <c r="AV4" t="s">
        <v>1436</v>
      </c>
      <c r="BB4">
        <v>130</v>
      </c>
      <c r="BC4">
        <v>1</v>
      </c>
      <c r="BP4" t="s">
        <v>696</v>
      </c>
      <c r="BX4" t="str">
        <f>IFERROR(LEFT(Table4[[#This Row],[reference/s]],SEARCH(";",Table4[[#This Row],[reference/s]])-1),"")</f>
        <v>PDF - report</v>
      </c>
      <c r="BY4" t="str">
        <f>IFERROR(MID(Table4[[#This Row],[reference/s]],SEARCH(";",Table4[[#This Row],[reference/s]])+2,SEARCH(";",Table4[[#This Row],[reference/s]],SEARCH(";",Table4[[#This Row],[reference/s]])+1)-SEARCH(";",Table4[[#This Row],[reference/s]])-2),"")</f>
        <v/>
      </c>
      <c r="BZ4">
        <f>IFERROR(SEARCH(";",Table4[[#This Row],[reference/s]]),"")</f>
        <v>13</v>
      </c>
      <c r="CA4" s="1" t="str">
        <f>IFERROR(SEARCH(";",Table4[[#This Row],[reference/s]],Table4[[#This Row],[Column2]]+1),"")</f>
        <v/>
      </c>
      <c r="CB4" s="1" t="str">
        <f>IFERROR(SEARCH(";",Table4[[#This Row],[reference/s]],Table4[[#This Row],[Column3]]+1),"")</f>
        <v/>
      </c>
      <c r="CC4" s="1" t="str">
        <f>IFERROR(SEARCH(";",Table4[[#This Row],[reference/s]],Table4[[#This Row],[Column4]]+1),"")</f>
        <v/>
      </c>
      <c r="CD4" s="1" t="str">
        <f>IFERROR(SEARCH(";",Table4[[#This Row],[reference/s]],Table4[[#This Row],[Column5]]+1),"")</f>
        <v/>
      </c>
      <c r="CE4" s="1" t="str">
        <f>IFERROR(SEARCH(";",Table4[[#This Row],[reference/s]],Table4[[#This Row],[Column6]]+1),"")</f>
        <v/>
      </c>
      <c r="CF4" s="1" t="str">
        <f>IFERROR(SEARCH(";",Table4[[#This Row],[reference/s]],Table4[[#This Row],[Column7]]+1),"")</f>
        <v/>
      </c>
      <c r="CG4" s="1" t="str">
        <f>IFERROR(SEARCH(";",Table4[[#This Row],[reference/s]],Table4[[#This Row],[Column8]]+1),"")</f>
        <v/>
      </c>
      <c r="CH4" s="1" t="str">
        <f>IFERROR(SEARCH(";",Table4[[#This Row],[reference/s]],Table4[[#This Row],[Column9]]+1),"")</f>
        <v/>
      </c>
      <c r="CI4" s="1" t="str">
        <f>IFERROR(SEARCH(";",Table4[[#This Row],[reference/s]],Table4[[#This Row],[Column10]]+1),"")</f>
        <v/>
      </c>
      <c r="CJ4" s="1" t="str">
        <f>IFERROR(SEARCH(";",Table4[[#This Row],[reference/s]],Table4[[#This Row],[Column11]]+1),"")</f>
        <v/>
      </c>
      <c r="CK4" s="1" t="str">
        <f>IFERROR(MID(Table4[[#This Row],[reference/s]],Table4[[#This Row],[Column3]]+2,Table4[[#This Row],[Column4]]-Table4[[#This Row],[Column3]]-2),"")</f>
        <v/>
      </c>
      <c r="CL4" s="1" t="str">
        <f>IFERROR(MID(Table4[[#This Row],[reference/s]],Table4[[#This Row],[Column4]]+2,Table4[[#This Row],[Column5]]-Table4[[#This Row],[Column4]]-2),"")</f>
        <v/>
      </c>
      <c r="CM4" s="1" t="str">
        <f>IFERROR(MID(Table4[[#This Row],[reference/s]],Table4[[#This Row],[Column5]]+2,Table4[[#This Row],[Column6]]-Table4[[#This Row],[Column5]]-2),"")</f>
        <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
  <sheetViews>
    <sheetView workbookViewId="0">
      <selection sqref="A1:CM1"/>
    </sheetView>
  </sheetViews>
  <sheetFormatPr baseColWidth="10" defaultColWidth="8.83203125" defaultRowHeight="14" x14ac:dyDescent="0"/>
  <sheetData>
    <row r="1" spans="1:9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Index</vt:lpstr>
      <vt:lpstr>Data dictionary</vt:lpstr>
      <vt:lpstr>NSW</vt:lpstr>
      <vt:lpstr>VIC</vt:lpstr>
      <vt:lpstr>QLD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2014-08-07T00:22:33Z</dcterms:modified>
</cp:coreProperties>
</file>