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80" yWindow="-15" windowWidth="19125" windowHeight="11760" tabRatio="859" firstSheet="4" activeTab="5"/>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_GARANTIA_EXTENDIDA">Captura!$D$18:$D$19,Captura!$D$35</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ITA_EXTENDIDA">Captura!$B$19:$D$19,Captura!$B$35:$D$35</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C12" i="94"/>
  <c r="C24"/>
  <c r="D24" s="1"/>
  <c r="B21"/>
  <c r="B19"/>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B6" i="8" s="1"/>
  <c r="H7" s="1"/>
  <c r="F131" i="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F124"/>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94" l="1"/>
  <c r="B5" i="95" s="1"/>
  <c r="J8" s="1"/>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B20" i="94" s="1"/>
  <c r="F9" i="1"/>
  <c r="B39"/>
  <c r="B42" s="1"/>
  <c r="C2" i="27"/>
  <c r="E6" i="5"/>
  <c r="B7"/>
  <c r="Y114" i="1" s="1"/>
  <c r="B33" i="80"/>
  <c r="B33" i="81"/>
  <c r="B33" i="82"/>
  <c r="B7" i="8" l="1"/>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F148" i="1" s="1"/>
  <c r="B12" i="94"/>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<sst xmlns="http://schemas.openxmlformats.org/spreadsheetml/2006/main" count="17946" uniqueCount="11066">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</sst>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12" borderId="19"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53" fillId="12" borderId="0"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2" borderId="19"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N12" sqref="N12"/>
    </sheetView>
    <sheetView workbookViewId="1"/>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11044</v>
      </c>
      <c r="M2" s="785"/>
    </row>
    <row r="4" spans="1:13">
      <c r="B4" s="786">
        <v>2</v>
      </c>
      <c r="C4" s="787">
        <v>0</v>
      </c>
      <c r="D4" s="788" t="s">
        <v>5637</v>
      </c>
      <c r="E4" s="789"/>
      <c r="F4" s="789"/>
      <c r="G4" s="789"/>
      <c r="H4" s="789"/>
      <c r="I4" s="789"/>
      <c r="J4" s="789"/>
      <c r="K4" s="790"/>
      <c r="M4" s="778"/>
    </row>
    <row r="5" spans="1:13" ht="17.25" customHeight="1">
      <c r="A5" s="778"/>
      <c r="B5" s="791" t="s">
        <v>3362</v>
      </c>
      <c r="C5" s="887"/>
      <c r="D5" s="937"/>
      <c r="E5" s="938"/>
      <c r="F5" s="938"/>
      <c r="G5" s="938"/>
      <c r="H5" s="938"/>
      <c r="I5" s="938"/>
      <c r="J5" s="938"/>
      <c r="K5" s="939"/>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11042</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40" t="s">
        <v>5130</v>
      </c>
      <c r="H20" s="941"/>
      <c r="I20" s="941"/>
      <c r="J20" s="941"/>
      <c r="K20" s="942"/>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 workbookViewId="1"/>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43" t="s">
        <v>506</v>
      </c>
      <c r="C11" s="944"/>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890"/>
      <c r="C23" s="890"/>
    </row>
    <row r="24" spans="2:4">
      <c r="B24" s="890" t="s">
        <v>11045</v>
      </c>
      <c r="C24" s="890" t="s">
        <v>11046</v>
      </c>
    </row>
    <row r="25" spans="2:4">
      <c r="B25" s="890" t="s">
        <v>11047</v>
      </c>
      <c r="C25" s="890" t="s">
        <v>11048</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zoomScale="90" zoomScaleNormal="90" workbookViewId="0">
      <selection activeCell="D13" sqref="D13"/>
    </sheetView>
    <sheetView tabSelected="1" workbookViewId="1">
      <selection activeCell="D6" sqref="D6"/>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66" t="s">
        <v>3172</v>
      </c>
      <c r="C5" s="967"/>
      <c r="D5" s="906">
        <f ca="1">TODAY()</f>
        <v>42578</v>
      </c>
      <c r="E5" s="427"/>
      <c r="F5" s="357"/>
      <c r="G5" s="897" t="s">
        <v>11049</v>
      </c>
      <c r="H5" s="895"/>
      <c r="J5" s="898" t="s">
        <v>11052</v>
      </c>
      <c r="K5" s="899"/>
      <c r="L5" s="900"/>
    </row>
    <row r="6" spans="1:12" s="356" customFormat="1" ht="15" customHeight="1">
      <c r="B6" s="947" t="s">
        <v>3173</v>
      </c>
      <c r="C6" s="953"/>
      <c r="D6" s="907">
        <v>150000</v>
      </c>
      <c r="E6" s="427"/>
      <c r="G6" s="901" t="s">
        <v>4986</v>
      </c>
      <c r="H6" s="902" t="s">
        <v>4981</v>
      </c>
      <c r="J6"/>
      <c r="K6" s="472" t="s">
        <v>11051</v>
      </c>
      <c r="L6" s="472" t="s">
        <v>11050</v>
      </c>
    </row>
    <row r="7" spans="1:12" s="356" customFormat="1" ht="15" customHeight="1">
      <c r="B7" s="954" t="s">
        <v>1592</v>
      </c>
      <c r="C7" s="953"/>
      <c r="D7" s="908" t="s">
        <v>1594</v>
      </c>
      <c r="E7" s="427"/>
      <c r="G7" s="901" t="s">
        <v>4991</v>
      </c>
      <c r="H7" s="902" t="s">
        <v>3185</v>
      </c>
      <c r="J7" s="450" t="s">
        <v>441</v>
      </c>
      <c r="K7" s="896">
        <v>35000</v>
      </c>
      <c r="L7" s="896" t="s">
        <v>2128</v>
      </c>
    </row>
    <row r="8" spans="1:12" s="356" customFormat="1" ht="15" customHeight="1">
      <c r="B8" s="947" t="s">
        <v>457</v>
      </c>
      <c r="C8" s="953"/>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c r="B9" s="968" t="s">
        <v>3175</v>
      </c>
      <c r="C9" s="953"/>
      <c r="D9" s="385" t="s">
        <v>1645</v>
      </c>
      <c r="E9" s="540"/>
      <c r="G9" s="901" t="s">
        <v>1640</v>
      </c>
      <c r="H9" s="903">
        <v>0</v>
      </c>
      <c r="J9" s="450" t="s">
        <v>5136</v>
      </c>
      <c r="K9" s="896">
        <v>0</v>
      </c>
      <c r="L9" s="896">
        <f ca="1">ValorFactura * 4%</f>
        <v>6000</v>
      </c>
    </row>
    <row r="10" spans="1:12" s="356" customFormat="1" ht="15" customHeight="1">
      <c r="B10" s="947" t="s">
        <v>3176</v>
      </c>
      <c r="C10" s="953"/>
      <c r="D10" s="386">
        <v>2016</v>
      </c>
      <c r="E10" s="427"/>
      <c r="J10"/>
      <c r="K10"/>
    </row>
    <row r="11" spans="1:12" s="356" customFormat="1" ht="15" customHeight="1">
      <c r="B11" s="954" t="s">
        <v>2176</v>
      </c>
      <c r="C11" s="946"/>
      <c r="D11" s="921" t="s">
        <v>2206</v>
      </c>
      <c r="E11" s="427"/>
      <c r="J11"/>
      <c r="K11"/>
    </row>
    <row r="12" spans="1:12" s="356" customFormat="1" ht="15" customHeight="1">
      <c r="B12" s="947" t="s">
        <v>3177</v>
      </c>
      <c r="C12" s="948"/>
      <c r="D12" s="909" t="s">
        <v>2376</v>
      </c>
      <c r="E12" s="427"/>
      <c r="G12"/>
      <c r="H12"/>
      <c r="J12"/>
      <c r="K12"/>
    </row>
    <row r="13" spans="1:12" s="356" customFormat="1" ht="15" customHeight="1">
      <c r="B13" s="945" t="s">
        <v>3184</v>
      </c>
      <c r="C13" s="946"/>
      <c r="D13" s="923">
        <v>9.9000000000000005E-2</v>
      </c>
      <c r="E13" s="427"/>
      <c r="G13" s="915"/>
      <c r="H13" s="915"/>
      <c r="J13" s="915"/>
      <c r="K13" s="915"/>
    </row>
    <row r="14" spans="1:12" ht="15" customHeight="1">
      <c r="B14" s="947" t="s">
        <v>12</v>
      </c>
      <c r="C14" s="948"/>
      <c r="D14" s="919">
        <v>0.1</v>
      </c>
      <c r="J14"/>
      <c r="K14"/>
    </row>
    <row r="15" spans="1:12" ht="15" customHeight="1">
      <c r="B15" s="945" t="s">
        <v>13</v>
      </c>
      <c r="C15" s="946"/>
      <c r="D15" s="922">
        <f>CapturaPorcentajeEnganche * CapturaValorFactura</f>
        <v>15000</v>
      </c>
      <c r="H15" s="359"/>
      <c r="I15" s="354"/>
      <c r="J15"/>
      <c r="K15"/>
    </row>
    <row r="16" spans="1:12" ht="15" customHeight="1">
      <c r="B16" s="947" t="s">
        <v>3179</v>
      </c>
      <c r="C16" s="956"/>
      <c r="D16" s="920">
        <v>2.5000000000000001E-2</v>
      </c>
      <c r="J16"/>
      <c r="K16"/>
    </row>
    <row r="17" spans="1:7" s="356" customFormat="1" ht="15.75" customHeight="1">
      <c r="B17" s="954" t="s">
        <v>3657</v>
      </c>
      <c r="C17" s="955"/>
      <c r="D17" s="921" t="s">
        <v>1602</v>
      </c>
      <c r="E17" s="427"/>
      <c r="G17" s="358"/>
    </row>
    <row r="18" spans="1:7" s="356" customFormat="1" ht="15.75" customHeight="1">
      <c r="B18" s="949" t="s">
        <v>4817</v>
      </c>
      <c r="C18" s="950"/>
      <c r="D18" s="920" t="s">
        <v>4820</v>
      </c>
      <c r="E18" s="427"/>
      <c r="G18" s="358"/>
    </row>
    <row r="19" spans="1:7" s="356" customFormat="1" ht="15.75" customHeight="1">
      <c r="B19" s="951" t="s">
        <v>4816</v>
      </c>
      <c r="C19" s="952"/>
      <c r="D19" s="922">
        <v>6000</v>
      </c>
      <c r="E19" s="427"/>
      <c r="G19" s="358"/>
    </row>
    <row r="20" spans="1:7" s="356" customFormat="1" ht="15.75" hidden="1" customHeight="1">
      <c r="B20" s="959" t="s">
        <v>3671</v>
      </c>
      <c r="C20" s="960"/>
      <c r="D20" s="961"/>
      <c r="E20" s="427"/>
      <c r="G20" s="358"/>
    </row>
    <row r="21" spans="1:7" s="356" customFormat="1" ht="15.75" hidden="1" customHeight="1">
      <c r="B21" s="964" t="s">
        <v>4104</v>
      </c>
      <c r="C21" s="965"/>
      <c r="D21" s="385" t="s">
        <v>1587</v>
      </c>
      <c r="E21" s="427"/>
    </row>
    <row r="22" spans="1:7" s="356" customFormat="1" ht="15.75" customHeight="1" thickBot="1">
      <c r="B22" s="949" t="s">
        <v>4828</v>
      </c>
      <c r="C22" s="950"/>
      <c r="D22" s="386" t="s">
        <v>1586</v>
      </c>
      <c r="E22" s="427"/>
    </row>
    <row r="23" spans="1:7" s="356" customFormat="1" ht="15.75" hidden="1" customHeight="1" thickBot="1">
      <c r="B23" s="969" t="s">
        <v>4830</v>
      </c>
      <c r="C23" s="950"/>
      <c r="D23" s="386" t="s">
        <v>1586</v>
      </c>
      <c r="E23" s="427"/>
      <c r="G23" s="360"/>
    </row>
    <row r="24" spans="1:7" s="356" customFormat="1" ht="15.75" hidden="1" customHeight="1" thickBot="1">
      <c r="A24" s="354"/>
      <c r="B24" s="957" t="s">
        <v>4829</v>
      </c>
      <c r="C24" s="958"/>
      <c r="D24" s="387" t="s">
        <v>1587</v>
      </c>
      <c r="E24" s="427"/>
      <c r="F24" s="354"/>
      <c r="G24" s="354"/>
    </row>
    <row r="25" spans="1:7" ht="15.75" customHeight="1" thickBot="1">
      <c r="B25" s="972" t="s">
        <v>4273</v>
      </c>
      <c r="C25" s="973"/>
      <c r="D25" s="973"/>
    </row>
    <row r="26" spans="1:7" ht="15" customHeight="1">
      <c r="B26" s="970" t="s">
        <v>1638</v>
      </c>
      <c r="C26" s="971"/>
      <c r="D26" s="361">
        <f ca="1">MontoEnganche</f>
        <v>15000</v>
      </c>
    </row>
    <row r="27" spans="1:7" ht="15" customHeight="1">
      <c r="B27" s="947" t="s">
        <v>10969</v>
      </c>
      <c r="C27" s="956"/>
      <c r="D27" s="362">
        <f ca="1">PrimaVida * Seguro.EsContado?</f>
        <v>0</v>
      </c>
    </row>
    <row r="28" spans="1:7" ht="15" customHeight="1">
      <c r="B28" s="947" t="s">
        <v>10970</v>
      </c>
      <c r="C28" s="956"/>
      <c r="D28" s="362">
        <f ca="1">PrimaDaños * Seguro.EsContado?</f>
        <v>0</v>
      </c>
    </row>
    <row r="29" spans="1:7">
      <c r="B29" s="947" t="s">
        <v>3178</v>
      </c>
      <c r="C29" s="956"/>
      <c r="D29" s="362">
        <f ca="1">MontoComisionPorAperturaConIva</f>
        <v>4322.21094894</v>
      </c>
    </row>
    <row r="30" spans="1:7">
      <c r="B30" s="962" t="s">
        <v>3180</v>
      </c>
      <c r="C30" s="963"/>
      <c r="D30" s="363">
        <f ca="1">+D29+D27+D26+D28</f>
        <v>19322.210948939999</v>
      </c>
    </row>
    <row r="31" spans="1:7" ht="5.0999999999999996" customHeight="1">
      <c r="B31" s="364"/>
      <c r="C31" s="365"/>
      <c r="D31" s="366"/>
    </row>
    <row r="32" spans="1:7" ht="15" customHeight="1">
      <c r="B32" s="949" t="s">
        <v>3182</v>
      </c>
      <c r="C32" s="950"/>
      <c r="D32" s="362">
        <f ca="1">MontoFinanciarAuto</f>
        <v>135000</v>
      </c>
    </row>
    <row r="33" spans="2:11" ht="15" customHeight="1">
      <c r="B33" s="949" t="s">
        <v>11035</v>
      </c>
      <c r="C33" s="950"/>
      <c r="D33" s="362">
        <f ca="1">PrimaVida * Seguro.EsFinanciado?</f>
        <v>1002.0500000000001</v>
      </c>
    </row>
    <row r="34" spans="2:11" ht="15" customHeight="1">
      <c r="B34" s="949" t="s">
        <v>11034</v>
      </c>
      <c r="C34" s="950"/>
      <c r="D34" s="362">
        <f ca="1">PrimaDaños * Seguro.EsFinanciado?</f>
        <v>7039.7068599999993</v>
      </c>
      <c r="G34" s="367"/>
    </row>
    <row r="35" spans="2:11" ht="15" customHeight="1">
      <c r="B35" s="949" t="s">
        <v>4818</v>
      </c>
      <c r="C35" s="950"/>
      <c r="D35" s="362">
        <f>MontoGtiaExt</f>
        <v>6000</v>
      </c>
      <c r="G35" s="367"/>
    </row>
    <row r="36" spans="2:11" ht="15" customHeight="1" thickBot="1">
      <c r="B36" s="986" t="s">
        <v>3183</v>
      </c>
      <c r="C36" s="987"/>
      <c r="D36" s="368">
        <f ca="1">MontoFinanciarTotal</f>
        <v>149041.75685999999</v>
      </c>
    </row>
    <row r="37" spans="2:11" ht="19.5" customHeight="1" thickBot="1">
      <c r="B37" s="972" t="str">
        <f>"Pago " &amp; SELECCION_FRECUENCIA &amp; " Estimado con I.V.A. Incluido"</f>
        <v>Pago Mensual Estimado con I.V.A. Incluido</v>
      </c>
      <c r="C37" s="973"/>
      <c r="D37" s="973"/>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88" t="str">
        <f ca="1">LEYENDA_DIAS_INTERESES_PRIMER_PAGO</f>
        <v/>
      </c>
      <c r="C45" s="989"/>
      <c r="D45" s="990"/>
    </row>
    <row r="46" spans="2:11" ht="30" customHeight="1">
      <c r="B46" s="991" t="str">
        <f ca="1">+Leyenda.Seguro.1</f>
        <v>* Costo del Seguro Banorte por el primer año por $8,041.76, incluye Indeminización Valor Factura Primer Año, Reparación en Agencia y Auto Sustituto.</v>
      </c>
      <c r="C46" s="992"/>
      <c r="D46" s="993"/>
    </row>
    <row r="47" spans="2:11" ht="30" customHeight="1">
      <c r="B47" s="983" t="str">
        <f ca="1">+Leyenda_coberturas_adicionales_cotizacion</f>
        <v>Incluye la(s) siguiente(s) cobertura(s) adicional(es):</v>
      </c>
      <c r="C47" s="984"/>
      <c r="D47" s="985"/>
    </row>
    <row r="48" spans="2:11" ht="24.95" hidden="1" customHeight="1">
      <c r="B48" s="99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95"/>
      <c r="D48" s="996"/>
    </row>
    <row r="49" spans="2:4" ht="24.95" hidden="1" customHeight="1">
      <c r="B49" s="994"/>
      <c r="C49" s="995"/>
      <c r="D49" s="996"/>
    </row>
    <row r="50" spans="2:4" ht="24.95" hidden="1" customHeight="1">
      <c r="B50" s="994"/>
      <c r="C50" s="995"/>
      <c r="D50" s="996"/>
    </row>
    <row r="51" spans="2:4" ht="24.95" hidden="1" customHeight="1">
      <c r="B51" s="994"/>
      <c r="C51" s="995"/>
      <c r="D51" s="996"/>
    </row>
    <row r="52" spans="2:4" ht="24.95" hidden="1" customHeight="1">
      <c r="B52" s="994"/>
      <c r="C52" s="995"/>
      <c r="D52" s="996"/>
    </row>
    <row r="53" spans="2:4">
      <c r="B53" s="974" t="s">
        <v>4256</v>
      </c>
      <c r="C53" s="975"/>
      <c r="D53" s="976"/>
    </row>
    <row r="54" spans="2:4">
      <c r="B54" s="407" t="s">
        <v>4257</v>
      </c>
      <c r="C54" s="383"/>
      <c r="D54" s="384"/>
    </row>
    <row r="55" spans="2:4" ht="15" customHeight="1">
      <c r="B55" s="977" t="s">
        <v>3674</v>
      </c>
      <c r="C55" s="978"/>
      <c r="D55" s="979"/>
    </row>
    <row r="56" spans="2:4">
      <c r="B56" s="977"/>
      <c r="C56" s="978"/>
      <c r="D56" s="979"/>
    </row>
    <row r="57" spans="2:4" ht="17.25" thickBot="1">
      <c r="B57" s="980"/>
      <c r="C57" s="981"/>
      <c r="D57" s="982"/>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55:D57"/>
    <mergeCell ref="B47:D47"/>
    <mergeCell ref="B37:D37"/>
    <mergeCell ref="B32:C32"/>
    <mergeCell ref="B36:C36"/>
    <mergeCell ref="B45:D45"/>
    <mergeCell ref="B46:D46"/>
    <mergeCell ref="B48:D52"/>
    <mergeCell ref="B34:C34"/>
    <mergeCell ref="B22:C22"/>
    <mergeCell ref="B23:C23"/>
    <mergeCell ref="B26:C26"/>
    <mergeCell ref="B25:D25"/>
    <mergeCell ref="B53:D53"/>
    <mergeCell ref="B28:C28"/>
    <mergeCell ref="B33:C33"/>
    <mergeCell ref="B21:C21"/>
    <mergeCell ref="B5:C5"/>
    <mergeCell ref="B6:C6"/>
    <mergeCell ref="B7:C7"/>
    <mergeCell ref="B8:C8"/>
    <mergeCell ref="B9:C9"/>
    <mergeCell ref="B13:C13"/>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9" workbookViewId="0">
      <selection activeCell="D13" sqref="D13"/>
    </sheetView>
    <sheetView topLeftCell="A5" workbookViewId="1">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98" t="s">
        <v>3187</v>
      </c>
      <c r="E6" s="998"/>
      <c r="F6" s="998"/>
      <c r="G6" s="998"/>
      <c r="H6" s="489"/>
      <c r="I6" s="490"/>
    </row>
    <row r="7" spans="1:12" s="356" customFormat="1" ht="17.25" thickBot="1">
      <c r="A7" s="491"/>
      <c r="B7" s="492"/>
      <c r="C7" s="492"/>
      <c r="D7" s="999" t="str">
        <f ca="1">IF(ID_CONDICION_AUTO=1,"Autos Nuevos",IF(ID_CONDICION_AUTO=2,"Autos Seminuevos",""))</f>
        <v>Autos Nuevos</v>
      </c>
      <c r="E7" s="999"/>
      <c r="F7" s="999"/>
      <c r="G7" s="999"/>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1000" t="s">
        <v>3192</v>
      </c>
      <c r="B14" s="1001"/>
      <c r="C14" s="1005" t="s">
        <v>1657</v>
      </c>
      <c r="D14" s="1005"/>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1006" t="s">
        <v>3186</v>
      </c>
      <c r="B18" s="1007"/>
      <c r="C18" s="1007"/>
      <c r="D18" s="1007"/>
      <c r="E18" s="1008"/>
      <c r="F18" s="1007"/>
      <c r="G18" s="1007"/>
      <c r="H18" s="1007"/>
      <c r="I18" s="1009"/>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1002" t="s">
        <v>3673</v>
      </c>
      <c r="B281" s="1003"/>
      <c r="C281" s="1003"/>
      <c r="D281" s="1003"/>
      <c r="E281" s="1003"/>
      <c r="F281" s="1003"/>
      <c r="G281" s="1003"/>
      <c r="H281" s="1003"/>
      <c r="I281" s="1004"/>
    </row>
    <row r="282" spans="1:10">
      <c r="A282" s="977"/>
      <c r="B282" s="978"/>
      <c r="C282" s="978"/>
      <c r="D282" s="978"/>
      <c r="E282" s="978"/>
      <c r="F282" s="978"/>
      <c r="G282" s="978"/>
      <c r="H282" s="978"/>
      <c r="I282" s="979"/>
    </row>
    <row r="283" spans="1:10">
      <c r="A283" s="97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78"/>
      <c r="C283" s="978"/>
      <c r="D283" s="978"/>
      <c r="E283" s="978"/>
      <c r="F283" s="978"/>
      <c r="G283" s="978"/>
      <c r="H283" s="978"/>
      <c r="I283" s="979"/>
    </row>
    <row r="284" spans="1:10">
      <c r="A284" s="977"/>
      <c r="B284" s="978"/>
      <c r="C284" s="978"/>
      <c r="D284" s="978"/>
      <c r="E284" s="978"/>
      <c r="F284" s="978"/>
      <c r="G284" s="978"/>
      <c r="H284" s="978"/>
      <c r="I284" s="979"/>
    </row>
    <row r="285" spans="1:10" ht="17.25" thickBot="1">
      <c r="A285" s="980"/>
      <c r="B285" s="981"/>
      <c r="C285" s="981"/>
      <c r="D285" s="981"/>
      <c r="E285" s="981"/>
      <c r="F285" s="981"/>
      <c r="G285" s="981"/>
      <c r="H285" s="981"/>
      <c r="I285" s="982"/>
    </row>
    <row r="286" spans="1:10" ht="17.25" thickBot="1">
      <c r="J286" s="661"/>
    </row>
    <row r="288" spans="1:10">
      <c r="B288" s="997" t="s">
        <v>5045</v>
      </c>
      <c r="C288" s="997"/>
      <c r="D288" s="997"/>
      <c r="E288" s="997"/>
      <c r="F288" s="997"/>
      <c r="G288" s="997"/>
      <c r="H288" s="997"/>
      <c r="I288" s="997"/>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D124" zoomScale="85" zoomScaleNormal="85" workbookViewId="0">
      <selection activeCell="F148" sqref="F148"/>
    </sheetView>
    <sheetView topLeftCell="A121" zoomScale="85" zoomScaleNormal="85" workbookViewId="1">
      <selection activeCell="F148" sqref="F14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14" t="s">
        <v>1699</v>
      </c>
      <c r="C5" s="1014"/>
      <c r="D5" t="s">
        <v>438</v>
      </c>
      <c r="E5" s="155" t="s">
        <v>2245</v>
      </c>
      <c r="F5" s="122" t="s">
        <v>1589</v>
      </c>
      <c r="K5" s="1015" t="s">
        <v>429</v>
      </c>
      <c r="L5" s="1016"/>
      <c r="M5" s="76" t="s">
        <v>1648</v>
      </c>
      <c r="W5" s="718" t="s">
        <v>4980</v>
      </c>
      <c r="X5" s="718"/>
      <c r="Y5" s="718"/>
      <c r="Z5" s="718"/>
      <c r="AA5" s="718"/>
      <c r="AB5" s="718" t="s">
        <v>506</v>
      </c>
    </row>
    <row r="6" spans="1:28">
      <c r="A6" s="44" t="s">
        <v>430</v>
      </c>
      <c r="B6" s="44" t="s">
        <v>431</v>
      </c>
      <c r="C6" s="44" t="s">
        <v>1698</v>
      </c>
      <c r="E6" s="33" t="s">
        <v>444</v>
      </c>
      <c r="F6" s="118">
        <f ca="1">ID_CONDICION_AUTO</f>
        <v>1</v>
      </c>
      <c r="G6" s="929" t="s">
        <v>11058</v>
      </c>
      <c r="H6" s="930">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931"/>
      <c r="K7" s="1012" t="s">
        <v>1638</v>
      </c>
      <c r="L7" s="1013"/>
      <c r="M7" s="206">
        <f ca="1">MontoEnganche</f>
        <v>15000</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1012" t="s">
        <v>1641</v>
      </c>
      <c r="L8" s="1013"/>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1012" t="s">
        <v>1639</v>
      </c>
      <c r="L9" s="1013"/>
      <c r="M9" s="206">
        <f ca="1">MontoComisionPorAperturaConIva</f>
        <v>4322.21094894</v>
      </c>
      <c r="P9" s="591" t="str">
        <f>SELECCION_TIPO_TARIFA</f>
        <v>Tradicional</v>
      </c>
      <c r="Q9" s="598" t="str">
        <f>DGET(C_TIPO_TARIFA,Q8,$P$8:$P$9)</f>
        <v>T.T.TRAD</v>
      </c>
      <c r="R9" s="599">
        <f>DGET(C_TIPO_TARIFA,R8,$P$8:$P$9)</f>
        <v>2.5000000000000001E-2</v>
      </c>
      <c r="Y9" s="589" t="s">
        <v>5107</v>
      </c>
      <c r="Z9" s="646" t="s">
        <v>5108</v>
      </c>
      <c r="AA9" s="712"/>
      <c r="AB9" s="654" t="s">
        <v>5034</v>
      </c>
    </row>
    <row r="10" spans="1:28">
      <c r="A10" s="213" t="str">
        <f>SELECCION_AUTO</f>
        <v>ILX</v>
      </c>
      <c r="B10" s="208" t="s">
        <v>1691</v>
      </c>
      <c r="C10" s="224">
        <f ca="1">ID_AUTO</f>
        <v>1</v>
      </c>
      <c r="E10" s="606"/>
      <c r="F10" s="607"/>
      <c r="G10" s="534"/>
      <c r="H10" s="534"/>
      <c r="I10" s="600"/>
      <c r="K10" s="1012" t="s">
        <v>1640</v>
      </c>
      <c r="L10" s="1013"/>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1010" t="s">
        <v>1642</v>
      </c>
      <c r="L11" s="1011"/>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1012" t="s">
        <v>1636</v>
      </c>
      <c r="L13" s="1013"/>
      <c r="M13" s="206">
        <f ca="1">MontoFinanciarAuto</f>
        <v>135000</v>
      </c>
    </row>
    <row r="14" spans="1:28">
      <c r="A14" s="212" t="str">
        <f>SELECCION_GTIAEXT</f>
        <v>Financiado</v>
      </c>
      <c r="B14" s="38" t="s">
        <v>4822</v>
      </c>
      <c r="C14" s="223"/>
      <c r="E14" s="155" t="s">
        <v>2121</v>
      </c>
      <c r="F14" s="122" t="s">
        <v>1589</v>
      </c>
      <c r="K14" s="1012" t="s">
        <v>1637</v>
      </c>
      <c r="L14" s="1013"/>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11055</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932"/>
      <c r="H50" s="933"/>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934" t="s">
        <v>11043</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935"/>
      <c r="H56" s="936"/>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10977</v>
      </c>
      <c r="G68" s="34"/>
      <c r="H68" s="18"/>
      <c r="I68" s="73"/>
      <c r="Y68" s="744" t="str">
        <f>'C. Seguros'!B47</f>
        <v>Multianual Contado (60M)</v>
      </c>
      <c r="Z68" s="744"/>
      <c r="AA68" s="743"/>
      <c r="AB68" s="744" t="str">
        <f t="shared" ca="1" si="0"/>
        <v>Multianual Contado (60M)</v>
      </c>
    </row>
    <row r="69" spans="5:28">
      <c r="E69" s="35"/>
      <c r="F69" s="866" t="s">
        <v>10975</v>
      </c>
      <c r="G69" s="868">
        <f ca="1">VLOOKUP(ID_AUTO,C_AUTO,6,0)</f>
        <v>4.1396799999999997E-2</v>
      </c>
      <c r="H69" s="18"/>
      <c r="I69" s="38"/>
    </row>
    <row r="70" spans="5:28">
      <c r="E70" s="35"/>
      <c r="F70" s="864" t="s">
        <v>10973</v>
      </c>
      <c r="G70" s="869" t="e">
        <f ca="1">VLOOKUP(ID_AUTO,C.TarifaEspecial!A2:G44,7,0)</f>
        <v>#N/A</v>
      </c>
      <c r="H70" s="18"/>
      <c r="I70" s="38"/>
    </row>
    <row r="71" spans="5:28">
      <c r="E71" s="35"/>
      <c r="F71" s="865" t="s">
        <v>10974</v>
      </c>
      <c r="G71" s="74" t="e">
        <f ca="1">VLOOKUP(ID_AUTO,C.TarifasRestingidas!A2:G7,7,0)</f>
        <v>#N/A</v>
      </c>
      <c r="H71" s="18"/>
      <c r="I71" s="38"/>
      <c r="W71" s="718" t="s">
        <v>5141</v>
      </c>
      <c r="X71" s="718"/>
      <c r="Y71" s="718"/>
      <c r="Z71" s="718"/>
      <c r="AA71" s="718"/>
      <c r="AB71" s="718" t="s">
        <v>506</v>
      </c>
    </row>
    <row r="72" spans="5:28">
      <c r="E72" s="35"/>
      <c r="F72" s="867" t="s">
        <v>10978</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tabSelected="1" workbookViewId="0"/>
    <sheetView workbookViewId="1"/>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41" t="s">
        <v>5650</v>
      </c>
    </row>
    <row r="3" spans="1:5" ht="19.5">
      <c r="A3" s="840" t="s">
        <v>14</v>
      </c>
      <c r="B3" s="471" t="s">
        <v>5651</v>
      </c>
    </row>
    <row r="4" spans="1:5">
      <c r="A4" s="828" t="s">
        <v>5655</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5652</v>
      </c>
      <c r="D11" s="822" t="s">
        <v>5653</v>
      </c>
      <c r="E11" s="822" t="s">
        <v>5657</v>
      </c>
    </row>
    <row r="12" spans="1:5">
      <c r="A12" s="823" t="s">
        <v>14</v>
      </c>
      <c r="B12" s="831">
        <f ca="1">PORMINENG!o.Porcentaje_Mínimo_Enganche</f>
        <v>0.1</v>
      </c>
      <c r="C12" s="924" t="str">
        <f>SUBSTITUTE("o."&amp;A12," ","_")</f>
        <v>o.Porcentaje_Mínimo_Enganche</v>
      </c>
      <c r="D12" t="str">
        <f>"'" &amp; $B$3 &amp; "'!" &amp;$C:$C</f>
        <v>'PORMINENG'!o.Porcentaje_Mínimo_Enganche</v>
      </c>
      <c r="E12" s="844" t="s">
        <v>5656</v>
      </c>
    </row>
    <row r="15" spans="1:5" ht="19.5">
      <c r="A15" s="840" t="s">
        <v>455</v>
      </c>
      <c r="B15" s="87" t="s">
        <v>11064</v>
      </c>
    </row>
    <row r="16" spans="1:5">
      <c r="A16" s="828" t="s">
        <v>11062</v>
      </c>
      <c r="B16" s="924"/>
    </row>
    <row r="17" spans="1:5">
      <c r="A17" s="924"/>
      <c r="B17" s="924"/>
    </row>
    <row r="18" spans="1:5">
      <c r="A18" s="839" t="s">
        <v>5000</v>
      </c>
      <c r="B18" s="838"/>
    </row>
    <row r="19" spans="1:5">
      <c r="A19" s="924" t="s">
        <v>4987</v>
      </c>
      <c r="B19" s="349" t="str">
        <f>TTAR.Código</f>
        <v>T.T.TRAD</v>
      </c>
    </row>
    <row r="20" spans="1:5">
      <c r="A20" s="924" t="s">
        <v>4994</v>
      </c>
      <c r="B20" s="925" t="b">
        <f ca="1">Tasa_Reducida?</f>
        <v>0</v>
      </c>
    </row>
    <row r="21" spans="1:5">
      <c r="A21" s="924" t="s">
        <v>11061</v>
      </c>
      <c r="B21" s="601">
        <f>SELECCION_TASA_PREAUT</f>
        <v>9.9000000000000005E-2</v>
      </c>
    </row>
    <row r="23" spans="1:5">
      <c r="A23" s="833" t="s">
        <v>5012</v>
      </c>
      <c r="B23" s="832"/>
      <c r="C23" s="926" t="s">
        <v>5652</v>
      </c>
      <c r="D23" s="926" t="s">
        <v>5653</v>
      </c>
      <c r="E23" s="926" t="s">
        <v>5657</v>
      </c>
    </row>
    <row r="24" spans="1:5">
      <c r="A24" s="924" t="s">
        <v>11065</v>
      </c>
      <c r="B24" s="601">
        <f ca="1">TASA!o.Tasa_Interés_Anual</f>
        <v>0.129</v>
      </c>
      <c r="C24" t="str">
        <f>SUBSTITUTE("o."&amp;A24," ","_")</f>
        <v>o.Tasa_Interés_Anual</v>
      </c>
      <c r="D24" s="924"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zoomScale="85" zoomScaleNormal="85" workbookViewId="0"/>
    <sheetView workbookViewId="1"/>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11063</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17" t="s">
        <v>4987</v>
      </c>
      <c r="G6" s="1017"/>
      <c r="H6" s="913"/>
      <c r="J6" s="828" t="s">
        <v>5654</v>
      </c>
      <c r="M6" s="830"/>
      <c r="N6" s="829"/>
    </row>
    <row r="7" spans="1:14">
      <c r="A7" s="823" t="s">
        <v>1592</v>
      </c>
      <c r="B7" s="825" t="str">
        <f ca="1">GLUE!B9</f>
        <v>PF</v>
      </c>
      <c r="D7" s="826" t="s">
        <v>4993</v>
      </c>
      <c r="E7" s="826" t="s">
        <v>1592</v>
      </c>
      <c r="F7" s="826" t="s">
        <v>4989</v>
      </c>
      <c r="G7" s="826" t="s">
        <v>4990</v>
      </c>
      <c r="H7" s="826" t="s">
        <v>11056</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zoomScale="85" zoomScaleNormal="85" workbookViewId="0">
      <selection activeCell="L6" sqref="L6"/>
    </sheetView>
    <sheetView workbookViewId="1"/>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11062</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11061</v>
      </c>
      <c r="B8" s="601">
        <f>SELECCION_TASA_PREAUT</f>
        <v>9.9000000000000005E-2</v>
      </c>
      <c r="D8" s="595" t="s">
        <v>4989</v>
      </c>
      <c r="E8" s="595" t="b">
        <v>1</v>
      </c>
      <c r="F8" s="601">
        <v>0.11990000000000001</v>
      </c>
    </row>
    <row r="9" spans="1:12">
      <c r="D9" s="595" t="s">
        <v>4990</v>
      </c>
      <c r="E9" s="595" t="b">
        <v>0</v>
      </c>
      <c r="F9" s="601">
        <v>0.11990000000000001</v>
      </c>
      <c r="H9" s="917" t="s">
        <v>11060</v>
      </c>
      <c r="I9" s="601">
        <f ca="1">DGET(C_TASA_INTERES_ANUAL,F6,TASA!$H$6:$I$7)</f>
        <v>0.129</v>
      </c>
    </row>
    <row r="10" spans="1:12">
      <c r="D10" s="595" t="s">
        <v>4990</v>
      </c>
      <c r="E10" s="595" t="b">
        <v>1</v>
      </c>
      <c r="F10" s="601">
        <v>0.115</v>
      </c>
      <c r="H10" s="917" t="s">
        <v>11061</v>
      </c>
      <c r="I10" s="601">
        <f>i.Tasa_Preautorizada</f>
        <v>9.9000000000000005E-2</v>
      </c>
    </row>
    <row r="12" spans="1:12">
      <c r="H12" s="917" t="s">
        <v>455</v>
      </c>
      <c r="I12" s="601">
        <f ca="1">IFERROR(Tasa_por_Tabla,Tasa_Preautorizada)</f>
        <v>0.129</v>
      </c>
      <c r="K12" s="916"/>
    </row>
    <row r="13" spans="1:12" s="534" customFormat="1">
      <c r="C13" s="911"/>
      <c r="D13" s="826" t="s">
        <v>11059</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Z1" workbookViewId="0"/>
    <sheetView workbookViewId="1"/>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18" t="s">
        <v>1651</v>
      </c>
      <c r="S13" s="1019"/>
      <c r="T13" s="1020"/>
      <c r="V13" s="703" t="s">
        <v>115</v>
      </c>
      <c r="W13" s="702"/>
      <c r="X13" s="1021" t="s">
        <v>116</v>
      </c>
      <c r="Y13" s="1021"/>
      <c r="Z13" s="702"/>
      <c r="AA13" s="1021" t="s">
        <v>117</v>
      </c>
      <c r="AB13" s="1021"/>
      <c r="AC13" s="702"/>
      <c r="AD13" s="1021" t="s">
        <v>118</v>
      </c>
      <c r="AE13" s="1022"/>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23" t="s">
        <v>123</v>
      </c>
      <c r="Y17" s="1023"/>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A37"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O1"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N11" sqref="N11"/>
    </sheetView>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97" t="s">
        <v>2427</v>
      </c>
      <c r="H6" s="997"/>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97" t="s">
        <v>5047</v>
      </c>
      <c r="F14" s="997"/>
      <c r="G14" s="997"/>
      <c r="H14" s="997"/>
    </row>
    <row r="15" spans="1:43" ht="15" customHeight="1">
      <c r="B15" s="770" t="s">
        <v>5617</v>
      </c>
      <c r="C15" s="760">
        <f ca="1">PrimaVida</f>
        <v>1002.0500000000001</v>
      </c>
      <c r="E15" s="662" t="s">
        <v>5058</v>
      </c>
      <c r="F15" s="662" t="s">
        <v>5057</v>
      </c>
      <c r="G15" s="662" t="s">
        <v>5056</v>
      </c>
      <c r="H15" s="662" t="s">
        <v>5055</v>
      </c>
      <c r="M15" s="1025" t="s">
        <v>2437</v>
      </c>
      <c r="N15" s="1025"/>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28" t="s">
        <v>3360</v>
      </c>
      <c r="F23" s="1028"/>
      <c r="G23" s="1028"/>
    </row>
    <row r="24" spans="1:7">
      <c r="B24" s="13" t="s">
        <v>443</v>
      </c>
      <c r="E24" s="1026" t="s">
        <v>3174</v>
      </c>
      <c r="F24" s="1027"/>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29" t="s">
        <v>435</v>
      </c>
      <c r="E54" s="1030"/>
      <c r="F54" s="1030"/>
      <c r="G54" s="1030"/>
      <c r="H54" s="1030"/>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c r="A5" s="14">
        <v>1</v>
      </c>
      <c r="B5" s="14" t="s">
        <v>460</v>
      </c>
      <c r="C5" s="14">
        <f>A5</f>
        <v>1</v>
      </c>
      <c r="D5" s="19">
        <v>0.65</v>
      </c>
      <c r="E5" s="436">
        <v>0.61</v>
      </c>
      <c r="F5" s="14" t="s">
        <v>461</v>
      </c>
      <c r="G5" s="14" t="b">
        <v>0</v>
      </c>
      <c r="H5" s="14" t="b">
        <v>0</v>
      </c>
      <c r="I5" s="329">
        <v>318</v>
      </c>
      <c r="J5" s="100">
        <v>1</v>
      </c>
      <c r="K5" s="41"/>
      <c r="L5" s="858">
        <v>1</v>
      </c>
      <c r="M5" s="859" t="s">
        <v>10975</v>
      </c>
    </row>
    <row r="6" spans="1:13">
      <c r="A6" s="14">
        <v>2</v>
      </c>
      <c r="B6" s="14" t="s">
        <v>462</v>
      </c>
      <c r="C6" s="14">
        <f t="shared" ref="C6:C36" si="0">A6</f>
        <v>2</v>
      </c>
      <c r="D6" s="19">
        <v>0.7</v>
      </c>
      <c r="E6" s="436">
        <v>0.7</v>
      </c>
      <c r="F6" s="14" t="s">
        <v>463</v>
      </c>
      <c r="G6" s="14" t="b">
        <v>1</v>
      </c>
      <c r="H6" s="14" t="b">
        <v>1</v>
      </c>
      <c r="I6" s="329">
        <v>318</v>
      </c>
      <c r="J6" s="100">
        <v>1</v>
      </c>
      <c r="L6" s="860">
        <v>2</v>
      </c>
      <c r="M6" s="84" t="s">
        <v>10971</v>
      </c>
    </row>
    <row r="7" spans="1:13">
      <c r="A7" s="14">
        <v>3</v>
      </c>
      <c r="B7" s="14" t="s">
        <v>464</v>
      </c>
      <c r="C7" s="14">
        <f t="shared" si="0"/>
        <v>3</v>
      </c>
      <c r="D7" s="19">
        <v>0.5</v>
      </c>
      <c r="E7" s="436">
        <v>0.5</v>
      </c>
      <c r="F7" s="14" t="s">
        <v>465</v>
      </c>
      <c r="G7" s="14" t="b">
        <v>1</v>
      </c>
      <c r="H7" s="14" t="b">
        <v>0</v>
      </c>
      <c r="I7" s="329">
        <v>318</v>
      </c>
      <c r="J7" s="100">
        <v>1</v>
      </c>
      <c r="L7" s="861">
        <v>3</v>
      </c>
      <c r="M7" s="110" t="s">
        <v>10972</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Normal="100" workbookViewId="0"/>
    <sheetView workbookViewId="1"/>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927">
        <v>0.3</v>
      </c>
      <c r="N5"/>
      <c r="O5"/>
    </row>
    <row r="6" spans="1:18">
      <c r="A6" s="876">
        <v>2</v>
      </c>
      <c r="B6" s="458">
        <f ca="1">B5-1</f>
        <v>2016</v>
      </c>
      <c r="C6" s="461">
        <f t="shared" si="0"/>
        <v>2</v>
      </c>
      <c r="D6" s="462"/>
      <c r="E6" s="458">
        <f t="shared" ca="1" si="1"/>
        <v>0</v>
      </c>
      <c r="F6" s="458">
        <v>1</v>
      </c>
      <c r="I6" s="463">
        <v>2</v>
      </c>
      <c r="J6" s="464" t="s">
        <v>1646</v>
      </c>
      <c r="K6" s="465">
        <f>I6</f>
        <v>2</v>
      </c>
      <c r="L6" s="464" t="b">
        <v>0</v>
      </c>
      <c r="M6" s="928">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31"/>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31" t="s">
        <v>2120</v>
      </c>
      <c r="H5" s="1031"/>
      <c r="I5" s="1031"/>
      <c r="J5" s="1031"/>
      <c r="K5" s="1031"/>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25" t="s">
        <v>2173</v>
      </c>
      <c r="P7" s="925" t="s">
        <v>2173</v>
      </c>
      <c r="U7" s="415"/>
      <c r="V7" s="415"/>
      <c r="W7" s="415"/>
      <c r="X7" s="415"/>
    </row>
    <row r="8" spans="1:24">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25" t="s">
        <v>2206</v>
      </c>
      <c r="P8" s="925" t="s">
        <v>2376</v>
      </c>
      <c r="T8" s="419"/>
      <c r="U8" s="416"/>
      <c r="V8" s="416"/>
      <c r="W8" s="416"/>
      <c r="X8" s="418"/>
    </row>
    <row r="9" spans="1:24">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25" t="s">
        <v>2207</v>
      </c>
      <c r="P9" s="925" t="s">
        <v>2264</v>
      </c>
      <c r="T9" s="419"/>
      <c r="U9" s="416"/>
      <c r="V9" s="416"/>
      <c r="W9" s="416"/>
      <c r="X9" s="418"/>
    </row>
    <row r="10" spans="1:24">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25" t="s">
        <v>5171</v>
      </c>
      <c r="P10" s="925" t="s">
        <v>2265</v>
      </c>
      <c r="T10" s="419"/>
      <c r="U10" s="416"/>
      <c r="V10" s="416"/>
      <c r="W10" s="416"/>
      <c r="X10" s="418"/>
    </row>
    <row r="11" spans="1:24">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25" t="s">
        <v>2209</v>
      </c>
      <c r="P11" s="925" t="s">
        <v>2266</v>
      </c>
      <c r="T11" s="419"/>
      <c r="U11" s="416"/>
      <c r="V11" s="416"/>
      <c r="W11" s="416"/>
      <c r="X11" s="418"/>
    </row>
    <row r="12" spans="1:24">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25" t="s">
        <v>2142</v>
      </c>
      <c r="P12" s="925" t="s">
        <v>2267</v>
      </c>
      <c r="T12" s="419"/>
      <c r="U12" s="416"/>
      <c r="V12" s="416"/>
      <c r="W12" s="416"/>
      <c r="X12" s="418"/>
    </row>
    <row r="13" spans="1:24">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25" t="s">
        <v>11008</v>
      </c>
      <c r="P13" s="925" t="s">
        <v>4263</v>
      </c>
      <c r="T13" s="419"/>
      <c r="U13" s="416"/>
      <c r="V13" s="416"/>
      <c r="W13" s="416"/>
      <c r="X13" s="418"/>
    </row>
    <row r="14" spans="1:24">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25" t="s">
        <v>2143</v>
      </c>
      <c r="P14" s="925" t="s">
        <v>2268</v>
      </c>
      <c r="T14" s="419"/>
      <c r="U14" s="416"/>
      <c r="V14" s="416"/>
      <c r="W14" s="416"/>
      <c r="X14" s="418"/>
    </row>
    <row r="15" spans="1:24">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25" t="s">
        <v>2210</v>
      </c>
      <c r="P15" s="925" t="s">
        <v>2269</v>
      </c>
      <c r="T15" s="419"/>
      <c r="U15" s="416"/>
      <c r="V15" s="416"/>
      <c r="W15" s="416"/>
      <c r="X15" s="418"/>
    </row>
    <row r="16" spans="1:24">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25" t="s">
        <v>5705</v>
      </c>
      <c r="P16" s="925"/>
      <c r="T16" s="419"/>
      <c r="U16" s="416"/>
      <c r="V16" s="416"/>
      <c r="W16" s="416"/>
      <c r="X16" s="418"/>
    </row>
    <row r="17" spans="1:24">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25" t="s">
        <v>4239</v>
      </c>
      <c r="P17" s="918"/>
      <c r="T17" s="419"/>
      <c r="U17" s="416"/>
      <c r="V17" s="416"/>
      <c r="W17" s="416"/>
      <c r="X17" s="418"/>
    </row>
    <row r="18" spans="1:24">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25" t="s">
        <v>2211</v>
      </c>
      <c r="P18" s="918"/>
      <c r="T18" s="419"/>
      <c r="U18" s="416"/>
      <c r="V18" s="416"/>
      <c r="W18" s="416"/>
      <c r="X18" s="418"/>
    </row>
    <row r="19" spans="1:24">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25" t="s">
        <v>2212</v>
      </c>
      <c r="P19" s="918"/>
      <c r="T19" s="419"/>
      <c r="U19" s="416"/>
      <c r="V19" s="416"/>
      <c r="W19" s="416"/>
      <c r="X19" s="418"/>
    </row>
    <row r="20" spans="1:24">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25" t="s">
        <v>2213</v>
      </c>
      <c r="P20" s="918"/>
      <c r="T20" s="419"/>
      <c r="U20" s="416"/>
      <c r="V20" s="416"/>
      <c r="W20" s="416"/>
      <c r="X20" s="418"/>
    </row>
    <row r="21" spans="1:24">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25" t="s">
        <v>3577</v>
      </c>
      <c r="P21" s="918"/>
      <c r="T21" s="419"/>
      <c r="U21" s="416"/>
      <c r="V21" s="416"/>
      <c r="W21" s="416"/>
      <c r="X21" s="418"/>
    </row>
    <row r="22" spans="1:24">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25" t="s">
        <v>2214</v>
      </c>
      <c r="P22" s="918"/>
      <c r="T22" s="419"/>
      <c r="U22" s="416"/>
      <c r="V22" s="416"/>
      <c r="W22" s="416"/>
      <c r="X22" s="418"/>
    </row>
    <row r="23" spans="1:24">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25" t="s">
        <v>3627</v>
      </c>
      <c r="P23" s="918"/>
      <c r="T23" s="419"/>
      <c r="U23" s="416"/>
      <c r="V23" s="416"/>
      <c r="W23" s="416"/>
      <c r="X23" s="418"/>
    </row>
    <row r="24" spans="1:24">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25" t="s">
        <v>2216</v>
      </c>
      <c r="P24" s="918"/>
      <c r="T24" s="419"/>
      <c r="U24" s="416"/>
      <c r="V24" s="416"/>
      <c r="W24" s="416"/>
      <c r="X24" s="418"/>
    </row>
    <row r="25" spans="1:24">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25" t="s">
        <v>2151</v>
      </c>
      <c r="P25" s="918"/>
      <c r="T25" s="419"/>
      <c r="U25" s="416"/>
      <c r="V25" s="416"/>
      <c r="W25" s="416"/>
      <c r="X25" s="418"/>
    </row>
    <row r="26" spans="1:24">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25" t="s">
        <v>2215</v>
      </c>
      <c r="P26" s="918"/>
      <c r="T26" s="419"/>
      <c r="U26" s="416"/>
      <c r="V26" s="416"/>
      <c r="W26" s="416"/>
      <c r="X26" s="418"/>
    </row>
    <row r="27" spans="1:24">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25" t="s">
        <v>2217</v>
      </c>
      <c r="P27" s="918"/>
      <c r="T27" s="419"/>
      <c r="U27" s="416"/>
      <c r="V27" s="416"/>
      <c r="W27" s="416"/>
      <c r="X27" s="418"/>
    </row>
    <row r="28" spans="1:24">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25" t="s">
        <v>2218</v>
      </c>
      <c r="P28" s="918"/>
      <c r="T28" s="419"/>
      <c r="U28" s="416"/>
      <c r="V28" s="416"/>
      <c r="W28" s="416"/>
      <c r="X28" s="418"/>
    </row>
    <row r="29" spans="1:24">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25" t="s">
        <v>4117</v>
      </c>
      <c r="P29" s="918"/>
      <c r="T29" s="419"/>
      <c r="U29" s="416"/>
      <c r="V29" s="416"/>
      <c r="W29" s="416"/>
      <c r="X29" s="418"/>
    </row>
    <row r="30" spans="1:24">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25" t="s">
        <v>258</v>
      </c>
      <c r="P30" s="918"/>
      <c r="T30" s="419"/>
      <c r="U30" s="416"/>
      <c r="V30" s="416"/>
      <c r="W30" s="416"/>
      <c r="X30" s="418"/>
    </row>
    <row r="31" spans="1:24">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25" t="s">
        <v>3635</v>
      </c>
      <c r="P31" s="918"/>
      <c r="T31" s="419"/>
      <c r="U31" s="416"/>
      <c r="V31" s="416"/>
      <c r="W31" s="416"/>
      <c r="X31" s="418"/>
    </row>
    <row r="32" spans="1:24">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25" t="s">
        <v>2219</v>
      </c>
      <c r="P32" s="918"/>
      <c r="T32" s="419"/>
      <c r="U32" s="416"/>
      <c r="V32" s="416"/>
      <c r="W32" s="416"/>
      <c r="X32" s="418"/>
    </row>
    <row r="33" spans="1:24">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25" t="s">
        <v>2220</v>
      </c>
      <c r="P33" s="918"/>
      <c r="T33" s="419"/>
      <c r="U33" s="416"/>
      <c r="V33" s="416"/>
      <c r="W33" s="416"/>
      <c r="X33" s="418"/>
    </row>
    <row r="34" spans="1:24">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25" t="s">
        <v>2221</v>
      </c>
      <c r="P34" s="918"/>
      <c r="T34" s="419"/>
      <c r="U34" s="416"/>
      <c r="V34" s="416"/>
      <c r="W34" s="416"/>
      <c r="X34" s="418"/>
    </row>
    <row r="35" spans="1:24">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25" t="s">
        <v>4145</v>
      </c>
      <c r="P35" s="918"/>
      <c r="T35" s="419"/>
      <c r="U35" s="416"/>
      <c r="V35" s="416"/>
      <c r="W35" s="416"/>
      <c r="X35" s="418"/>
    </row>
    <row r="36" spans="1:24">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25" t="s">
        <v>4869</v>
      </c>
      <c r="P36" s="918"/>
      <c r="T36" s="419"/>
      <c r="U36" s="416"/>
      <c r="V36" s="416"/>
      <c r="W36" s="416"/>
      <c r="X36" s="418"/>
    </row>
    <row r="37" spans="1:24">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25" t="s">
        <v>2222</v>
      </c>
      <c r="P37" s="918"/>
      <c r="T37" s="419"/>
      <c r="U37" s="416"/>
      <c r="V37" s="416"/>
      <c r="W37" s="416"/>
      <c r="X37" s="418"/>
    </row>
    <row r="38" spans="1:24">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25" t="s">
        <v>3291</v>
      </c>
      <c r="P38" s="918"/>
      <c r="T38" s="419"/>
      <c r="U38" s="416"/>
      <c r="V38" s="416"/>
      <c r="W38" s="416"/>
      <c r="X38" s="418"/>
    </row>
    <row r="39" spans="1:24">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25" t="s">
        <v>2223</v>
      </c>
      <c r="P39" s="918"/>
      <c r="T39" s="419"/>
      <c r="U39" s="416" t="s">
        <v>3609</v>
      </c>
      <c r="V39" s="416"/>
      <c r="W39" s="416"/>
      <c r="X39" s="418"/>
    </row>
    <row r="40" spans="1:24">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25" t="s">
        <v>4197</v>
      </c>
      <c r="P40" s="918"/>
      <c r="T40" s="419"/>
      <c r="U40" s="416"/>
      <c r="V40" s="416"/>
      <c r="W40" s="416"/>
      <c r="X40" s="418"/>
    </row>
    <row r="41" spans="1:24">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25" t="s">
        <v>2224</v>
      </c>
      <c r="P41" s="910"/>
      <c r="T41" s="419"/>
      <c r="U41" s="416"/>
      <c r="V41" s="416"/>
      <c r="W41" s="416"/>
      <c r="X41" s="418"/>
    </row>
    <row r="42" spans="1:24">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25" t="s">
        <v>2225</v>
      </c>
      <c r="P42" s="910"/>
      <c r="T42" s="419"/>
      <c r="U42" s="416"/>
      <c r="V42" s="416"/>
      <c r="W42" s="416"/>
      <c r="X42" s="418"/>
    </row>
    <row r="43" spans="1:24">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25" t="s">
        <v>2226</v>
      </c>
      <c r="P43" s="905"/>
      <c r="T43" s="419"/>
      <c r="U43" s="416"/>
      <c r="V43" s="416"/>
      <c r="W43" s="416"/>
      <c r="X43" s="418"/>
    </row>
    <row r="44" spans="1:24">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25" t="s">
        <v>2227</v>
      </c>
      <c r="P44" s="905"/>
      <c r="T44" s="419"/>
      <c r="U44" s="416"/>
      <c r="V44" s="416"/>
      <c r="W44" s="416"/>
      <c r="X44" s="418"/>
    </row>
    <row r="45" spans="1:24">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25" t="s">
        <v>2228</v>
      </c>
      <c r="P45" s="905"/>
      <c r="T45" s="419"/>
      <c r="U45" s="416"/>
      <c r="V45" s="416"/>
      <c r="W45" s="416"/>
      <c r="X45" s="418"/>
    </row>
    <row r="46" spans="1:24">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25" t="s">
        <v>2229</v>
      </c>
      <c r="P46" s="905"/>
      <c r="T46" s="419"/>
      <c r="U46" s="416"/>
      <c r="V46" s="416"/>
      <c r="W46" s="416"/>
      <c r="X46" s="418"/>
    </row>
    <row r="47" spans="1:24">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25" t="s">
        <v>2230</v>
      </c>
      <c r="P47" s="905"/>
      <c r="T47" s="419"/>
      <c r="U47" s="416"/>
      <c r="V47" s="416"/>
      <c r="W47" s="416"/>
      <c r="X47" s="418"/>
    </row>
    <row r="48" spans="1:24">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25" t="s">
        <v>2231</v>
      </c>
      <c r="P48" s="905"/>
      <c r="T48" s="419"/>
      <c r="U48" s="416"/>
      <c r="V48" s="416"/>
      <c r="W48" s="416"/>
      <c r="X48" s="418"/>
    </row>
    <row r="49" spans="1:24">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25" t="s">
        <v>2232</v>
      </c>
      <c r="P49" s="905"/>
      <c r="T49" s="419"/>
      <c r="U49" s="416"/>
      <c r="V49" s="416"/>
      <c r="W49" s="416"/>
      <c r="X49" s="418"/>
    </row>
    <row r="50" spans="1:24">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25" t="s">
        <v>501</v>
      </c>
      <c r="P50" s="904"/>
      <c r="T50" s="419"/>
      <c r="U50" s="416"/>
      <c r="V50" s="416"/>
      <c r="W50" s="416"/>
      <c r="X50" s="418"/>
    </row>
    <row r="51" spans="1:24">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25" t="s">
        <v>2233</v>
      </c>
      <c r="P51" s="904"/>
      <c r="T51" s="419"/>
      <c r="U51" s="416"/>
      <c r="V51" s="416"/>
      <c r="W51" s="416"/>
      <c r="X51" s="418"/>
    </row>
    <row r="52" spans="1:24">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25" t="s">
        <v>2234</v>
      </c>
      <c r="P52" s="904"/>
      <c r="T52" s="419"/>
      <c r="U52" s="416"/>
      <c r="V52" s="416"/>
      <c r="W52" s="416"/>
      <c r="X52" s="418"/>
    </row>
    <row r="53" spans="1:24">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25" t="s">
        <v>2235</v>
      </c>
      <c r="P53" s="904"/>
      <c r="T53" s="419"/>
      <c r="U53" s="416"/>
      <c r="V53" s="416"/>
      <c r="W53" s="416"/>
      <c r="X53" s="418"/>
    </row>
    <row r="54" spans="1:24">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25" t="s">
        <v>2236</v>
      </c>
      <c r="P54" s="893"/>
      <c r="T54" s="419"/>
      <c r="U54" s="416"/>
      <c r="V54" s="416"/>
      <c r="W54" s="416"/>
      <c r="X54" s="418"/>
    </row>
    <row r="55" spans="1:24">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25" t="s">
        <v>2237</v>
      </c>
      <c r="P55" s="893"/>
      <c r="T55" s="419"/>
      <c r="U55" s="416"/>
      <c r="V55" s="416"/>
      <c r="W55" s="416"/>
      <c r="X55" s="418"/>
    </row>
    <row r="56" spans="1:24">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25" t="s">
        <v>3642</v>
      </c>
      <c r="P56" s="893"/>
      <c r="T56" s="419"/>
      <c r="U56" s="416"/>
      <c r="V56" s="416"/>
      <c r="W56" s="416"/>
      <c r="X56" s="418"/>
    </row>
    <row r="57" spans="1:24">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25" t="s">
        <v>2238</v>
      </c>
      <c r="P57" s="893"/>
      <c r="T57" s="419"/>
      <c r="U57" s="416"/>
      <c r="V57" s="416"/>
      <c r="W57" s="416"/>
      <c r="X57" s="418"/>
    </row>
    <row r="58" spans="1:24">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25" t="s">
        <v>2239</v>
      </c>
      <c r="P58" s="893"/>
      <c r="T58" s="419"/>
      <c r="U58" s="416"/>
      <c r="V58" s="416"/>
      <c r="W58" s="416"/>
      <c r="X58" s="418"/>
    </row>
    <row r="59" spans="1:24">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25" t="s">
        <v>2240</v>
      </c>
      <c r="P59" s="893"/>
      <c r="T59" s="419"/>
      <c r="U59" s="416"/>
      <c r="V59" s="416"/>
      <c r="W59" s="416"/>
      <c r="X59" s="418"/>
    </row>
    <row r="60" spans="1:24">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25" t="s">
        <v>2242</v>
      </c>
      <c r="P60" s="892"/>
      <c r="T60" s="419"/>
      <c r="U60" s="416"/>
      <c r="V60" s="416"/>
      <c r="W60" s="416"/>
      <c r="X60" s="418"/>
    </row>
    <row r="61" spans="1:24">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25" t="s">
        <v>2241</v>
      </c>
      <c r="P61" s="892"/>
      <c r="T61" s="419"/>
      <c r="U61" s="416"/>
      <c r="V61" s="416"/>
      <c r="W61" s="416"/>
      <c r="X61" s="418"/>
    </row>
    <row r="62" spans="1:24">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25"/>
      <c r="P62" s="886"/>
      <c r="T62" s="419"/>
      <c r="U62" s="416"/>
      <c r="V62" s="416"/>
      <c r="W62" s="416"/>
      <c r="X62" s="418"/>
    </row>
    <row r="63" spans="1:24">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18"/>
      <c r="P63" s="886"/>
      <c r="T63" s="419"/>
      <c r="U63" s="416"/>
      <c r="V63" s="416"/>
      <c r="W63" s="416"/>
      <c r="X63" s="418"/>
    </row>
    <row r="64" spans="1:24">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18"/>
      <c r="P64" s="886"/>
      <c r="T64" s="419"/>
      <c r="U64" s="416"/>
      <c r="V64" s="416"/>
      <c r="W64" s="416"/>
      <c r="X64" s="418"/>
    </row>
    <row r="65" spans="1:24">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18"/>
      <c r="P65" s="886"/>
      <c r="T65" s="419"/>
      <c r="U65" s="416"/>
      <c r="V65" s="416"/>
      <c r="W65" s="416"/>
      <c r="X65" s="418"/>
    </row>
    <row r="66" spans="1:24">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18"/>
      <c r="P66" s="886"/>
      <c r="T66" s="500"/>
      <c r="U66" s="416"/>
      <c r="V66" s="416"/>
      <c r="W66" s="416"/>
      <c r="X66" s="418"/>
    </row>
    <row r="67" spans="1:24">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18"/>
      <c r="P67" s="886"/>
      <c r="T67" s="500"/>
      <c r="U67" s="416"/>
      <c r="V67" s="416"/>
      <c r="W67" s="416"/>
      <c r="X67" s="418"/>
    </row>
    <row r="68" spans="1:24">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18"/>
      <c r="P68" s="886"/>
      <c r="T68" s="500"/>
      <c r="U68" s="416"/>
      <c r="V68" s="416"/>
      <c r="W68" s="416"/>
      <c r="X68" s="418"/>
    </row>
    <row r="69" spans="1:24">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18"/>
      <c r="P69" s="886"/>
      <c r="T69" s="500"/>
      <c r="U69" s="416"/>
      <c r="V69" s="416"/>
      <c r="W69" s="416"/>
      <c r="X69" s="418"/>
    </row>
    <row r="70" spans="1:24">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18"/>
      <c r="P70" s="886"/>
      <c r="T70" s="500"/>
      <c r="U70" s="416"/>
      <c r="V70" s="416"/>
      <c r="W70" s="416"/>
      <c r="X70" s="418"/>
    </row>
    <row r="71" spans="1:24">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18"/>
      <c r="P71" s="885"/>
      <c r="T71" s="500"/>
      <c r="U71" s="416"/>
      <c r="V71" s="416"/>
      <c r="W71" s="416"/>
      <c r="X71" s="418"/>
    </row>
    <row r="72" spans="1:24">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18"/>
      <c r="P72" s="885"/>
      <c r="T72" s="500"/>
      <c r="U72" s="416"/>
      <c r="V72" s="416"/>
      <c r="W72" s="416"/>
      <c r="X72" s="418"/>
    </row>
    <row r="73" spans="1:24">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18"/>
      <c r="P73" s="885"/>
      <c r="T73" s="500"/>
      <c r="U73" s="416"/>
      <c r="V73" s="416"/>
      <c r="W73" s="416"/>
      <c r="X73" s="418"/>
    </row>
    <row r="74" spans="1:24">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18"/>
      <c r="P74" s="885"/>
      <c r="T74" s="500"/>
      <c r="U74" s="416"/>
      <c r="V74" s="416"/>
      <c r="W74" s="416"/>
      <c r="X74" s="418"/>
    </row>
    <row r="75" spans="1:24">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18"/>
      <c r="P75" s="885"/>
      <c r="T75" s="500"/>
      <c r="U75" s="416"/>
      <c r="V75" s="416"/>
      <c r="W75" s="416"/>
      <c r="X75" s="418"/>
    </row>
    <row r="76" spans="1:24">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18"/>
      <c r="P76" s="885"/>
      <c r="T76" s="500"/>
      <c r="U76" s="416"/>
      <c r="V76" s="416"/>
      <c r="W76" s="416"/>
      <c r="X76" s="418"/>
    </row>
    <row r="77" spans="1:24">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18"/>
      <c r="P77" s="885"/>
      <c r="T77" s="500"/>
      <c r="U77" s="416"/>
      <c r="V77" s="416"/>
      <c r="W77" s="416"/>
      <c r="X77" s="418"/>
    </row>
    <row r="78" spans="1:24">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18"/>
      <c r="P78" s="884"/>
      <c r="T78" s="500"/>
      <c r="U78" s="416"/>
      <c r="V78" s="416"/>
      <c r="W78" s="416"/>
      <c r="X78" s="418"/>
    </row>
    <row r="79" spans="1:24">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18"/>
      <c r="P79" s="884"/>
      <c r="T79" s="500"/>
      <c r="U79" s="416"/>
      <c r="V79" s="416"/>
      <c r="W79" s="416"/>
      <c r="X79" s="418"/>
    </row>
    <row r="80" spans="1:24">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18"/>
      <c r="P80" s="884"/>
      <c r="T80" s="500"/>
      <c r="U80" s="416"/>
      <c r="V80" s="416"/>
      <c r="W80" s="416"/>
      <c r="X80" s="418"/>
    </row>
    <row r="81" spans="1:24">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18"/>
      <c r="P81" s="884"/>
      <c r="T81" s="500"/>
      <c r="U81" s="416"/>
      <c r="V81" s="416"/>
      <c r="W81" s="416"/>
      <c r="X81" s="418"/>
    </row>
    <row r="82" spans="1:24">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18"/>
      <c r="P82" s="884"/>
      <c r="T82" s="500"/>
      <c r="U82" s="416"/>
      <c r="V82" s="416"/>
      <c r="W82" s="416"/>
      <c r="X82" s="418"/>
    </row>
    <row r="83" spans="1:24">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18"/>
      <c r="P83" s="884"/>
      <c r="T83" s="500"/>
      <c r="U83" s="416"/>
      <c r="V83" s="416"/>
      <c r="W83" s="416"/>
      <c r="X83" s="418"/>
    </row>
    <row r="84" spans="1:24">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18"/>
      <c r="P84" s="884"/>
      <c r="T84" s="500"/>
      <c r="U84" s="416"/>
      <c r="V84" s="416"/>
      <c r="W84" s="416"/>
      <c r="X84" s="418"/>
    </row>
    <row r="85" spans="1:24">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18"/>
      <c r="P85" s="884"/>
      <c r="T85" s="500"/>
      <c r="U85" s="416"/>
      <c r="V85" s="416"/>
      <c r="W85" s="416"/>
      <c r="X85" s="418"/>
    </row>
    <row r="86" spans="1:24">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18"/>
      <c r="P86" s="884"/>
      <c r="T86" s="500"/>
      <c r="U86" s="416"/>
      <c r="V86" s="416"/>
      <c r="W86" s="416"/>
      <c r="X86" s="418"/>
    </row>
    <row r="87" spans="1:24">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886"/>
      <c r="P87" s="884"/>
      <c r="T87" s="500"/>
      <c r="U87" s="416"/>
      <c r="V87" s="416"/>
      <c r="W87" s="416"/>
      <c r="X87" s="418"/>
    </row>
    <row r="88" spans="1:24">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886"/>
      <c r="P88" s="884"/>
      <c r="T88" s="500"/>
      <c r="U88" s="416"/>
      <c r="V88" s="416"/>
      <c r="W88" s="416"/>
      <c r="X88" s="418"/>
    </row>
    <row r="89" spans="1:24">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886"/>
      <c r="P89" s="884"/>
      <c r="T89" s="500"/>
      <c r="U89" s="416"/>
      <c r="V89" s="416"/>
      <c r="W89" s="416"/>
      <c r="X89" s="418"/>
    </row>
    <row r="90" spans="1:24">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886"/>
      <c r="P90" s="884"/>
      <c r="T90" s="500"/>
      <c r="U90" s="416"/>
      <c r="V90" s="416"/>
      <c r="W90" s="416"/>
      <c r="X90" s="418"/>
    </row>
    <row r="91" spans="1:24">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886"/>
      <c r="P91" s="884"/>
      <c r="T91" s="500"/>
      <c r="U91" s="416"/>
      <c r="V91" s="416"/>
      <c r="W91" s="416"/>
      <c r="X91" s="418"/>
    </row>
    <row r="92" spans="1:24">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886"/>
      <c r="P92" s="884"/>
      <c r="T92" s="500"/>
      <c r="U92" s="416"/>
      <c r="V92" s="416"/>
      <c r="W92" s="416"/>
      <c r="X92" s="418"/>
    </row>
    <row r="93" spans="1:24">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886"/>
      <c r="P93" s="884"/>
      <c r="T93" s="500"/>
      <c r="U93" s="416"/>
      <c r="V93" s="416"/>
      <c r="W93" s="416"/>
      <c r="X93" s="418"/>
    </row>
    <row r="94" spans="1:24">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886"/>
      <c r="P94" s="884"/>
      <c r="T94" s="500"/>
      <c r="U94" s="416"/>
      <c r="V94" s="416"/>
      <c r="W94" s="416"/>
      <c r="X94" s="418"/>
    </row>
    <row r="95" spans="1:24">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886"/>
      <c r="P95" s="884"/>
      <c r="T95" s="500"/>
      <c r="U95" s="416"/>
      <c r="V95" s="416"/>
      <c r="W95" s="416"/>
      <c r="X95" s="418"/>
    </row>
    <row r="96" spans="1:24">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886"/>
      <c r="P96" s="884"/>
      <c r="T96" s="500"/>
      <c r="U96" s="416"/>
      <c r="V96" s="416"/>
      <c r="W96" s="416"/>
      <c r="X96" s="418"/>
    </row>
    <row r="97" spans="1:24">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886"/>
      <c r="P97" s="884"/>
      <c r="T97" s="500"/>
      <c r="U97" s="416"/>
      <c r="V97" s="416"/>
      <c r="W97" s="416"/>
      <c r="X97" s="418"/>
    </row>
    <row r="98" spans="1:24">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886"/>
      <c r="P98" s="884"/>
      <c r="T98" s="500"/>
      <c r="U98" s="416"/>
      <c r="V98" s="416"/>
      <c r="W98" s="416"/>
      <c r="X98" s="418"/>
    </row>
    <row r="99" spans="1:24">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886"/>
      <c r="P99" s="884"/>
      <c r="T99" s="500"/>
      <c r="U99" s="416"/>
      <c r="V99" s="416"/>
      <c r="W99" s="416"/>
      <c r="X99" s="418"/>
    </row>
    <row r="100" spans="1:24">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886"/>
      <c r="P100" s="884"/>
      <c r="T100" s="500"/>
      <c r="U100" s="416"/>
      <c r="V100" s="416"/>
      <c r="W100" s="416"/>
      <c r="X100" s="418"/>
    </row>
    <row r="101" spans="1:24">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886"/>
      <c r="P101" s="884"/>
      <c r="T101" s="500"/>
      <c r="U101" s="416"/>
      <c r="V101" s="416"/>
      <c r="W101" s="416"/>
      <c r="X101" s="418"/>
    </row>
    <row r="102" spans="1:24">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886"/>
      <c r="P102" s="884"/>
      <c r="T102" s="500"/>
      <c r="U102" s="416"/>
      <c r="V102" s="416"/>
      <c r="W102" s="416"/>
      <c r="X102" s="418"/>
    </row>
    <row r="103" spans="1:24">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886"/>
      <c r="P103" s="884"/>
      <c r="T103" s="500"/>
      <c r="U103" s="416"/>
      <c r="V103" s="416"/>
      <c r="W103" s="416"/>
      <c r="X103" s="418"/>
    </row>
    <row r="104" spans="1:24">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886"/>
      <c r="P104" s="884"/>
      <c r="T104" s="500"/>
      <c r="U104" s="416"/>
      <c r="V104" s="416"/>
      <c r="W104" s="416"/>
      <c r="X104" s="418"/>
    </row>
    <row r="105" spans="1:24">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886"/>
      <c r="P105" s="884"/>
      <c r="T105" s="500"/>
      <c r="U105" s="416"/>
      <c r="V105" s="416"/>
      <c r="W105" s="416"/>
      <c r="X105" s="418"/>
    </row>
    <row r="106" spans="1:24">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886"/>
      <c r="P106" s="884"/>
      <c r="T106" s="500"/>
      <c r="U106" s="416"/>
      <c r="V106" s="416"/>
      <c r="W106" s="416"/>
      <c r="X106" s="418"/>
    </row>
    <row r="107" spans="1:24">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886"/>
      <c r="P107" s="884"/>
      <c r="T107" s="500"/>
      <c r="U107" s="416"/>
      <c r="V107" s="416"/>
      <c r="W107" s="416"/>
      <c r="X107" s="418"/>
    </row>
    <row r="108" spans="1:24">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886"/>
      <c r="P108" s="884"/>
      <c r="T108" s="500"/>
      <c r="U108" s="416"/>
      <c r="V108" s="416"/>
      <c r="W108" s="416"/>
      <c r="X108" s="418"/>
    </row>
    <row r="109" spans="1:24">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886"/>
      <c r="P109" s="884"/>
      <c r="T109" s="500"/>
      <c r="U109" s="416"/>
      <c r="V109" s="416"/>
      <c r="W109" s="416"/>
      <c r="X109" s="418"/>
    </row>
    <row r="110" spans="1:24">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886"/>
      <c r="P110" s="884"/>
      <c r="T110" s="500"/>
      <c r="U110" s="416"/>
      <c r="V110" s="416"/>
      <c r="W110" s="416"/>
      <c r="X110" s="418"/>
    </row>
    <row r="111" spans="1:24">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886"/>
      <c r="P111" s="884"/>
      <c r="T111" s="500"/>
      <c r="U111" s="416"/>
      <c r="V111" s="416"/>
      <c r="W111" s="416"/>
      <c r="X111" s="418"/>
    </row>
    <row r="112" spans="1:24">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886"/>
      <c r="P112" s="884"/>
      <c r="T112" s="500"/>
      <c r="U112" s="416"/>
      <c r="V112" s="416"/>
      <c r="W112" s="416"/>
      <c r="X112" s="418"/>
    </row>
    <row r="113" spans="1:24">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886"/>
      <c r="P113" s="884"/>
      <c r="T113" s="500"/>
      <c r="U113" s="416"/>
      <c r="V113" s="416"/>
      <c r="W113" s="416"/>
      <c r="X113" s="418"/>
    </row>
    <row r="114" spans="1:24">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886"/>
      <c r="P114" s="884"/>
      <c r="T114" s="500"/>
      <c r="U114" s="416"/>
      <c r="V114" s="416"/>
      <c r="W114" s="416"/>
      <c r="X114" s="418"/>
    </row>
    <row r="115" spans="1:24">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5"/>
      <c r="P116" s="884"/>
      <c r="T116" s="500"/>
      <c r="U116" s="416"/>
      <c r="V116" s="416"/>
      <c r="W116" s="416"/>
      <c r="X116" s="418"/>
    </row>
    <row r="117" spans="1:24">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5"/>
      <c r="P117" s="884"/>
      <c r="T117" s="500"/>
      <c r="U117" s="416"/>
      <c r="V117" s="416"/>
      <c r="W117" s="416"/>
      <c r="X117" s="418"/>
    </row>
    <row r="118" spans="1:24">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4"/>
      <c r="P118" s="884"/>
      <c r="T118" s="500"/>
      <c r="U118" s="416"/>
      <c r="V118" s="416"/>
      <c r="W118" s="416"/>
      <c r="X118" s="418"/>
    </row>
    <row r="119" spans="1:24">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4"/>
      <c r="P119" s="884"/>
      <c r="T119" s="500"/>
      <c r="U119" s="416"/>
      <c r="V119" s="416"/>
      <c r="W119" s="416"/>
      <c r="X119" s="418"/>
    </row>
    <row r="120" spans="1:24">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4"/>
      <c r="P120" s="884"/>
      <c r="T120" s="500"/>
      <c r="U120" s="416"/>
      <c r="V120" s="416"/>
      <c r="W120" s="416"/>
      <c r="X120" s="418"/>
    </row>
    <row r="121" spans="1:24">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4"/>
      <c r="P121" s="884"/>
      <c r="T121" s="500"/>
      <c r="U121" s="416"/>
      <c r="V121" s="416"/>
      <c r="W121" s="416"/>
      <c r="X121" s="418"/>
    </row>
    <row r="122" spans="1:24">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4"/>
      <c r="P122" s="884"/>
      <c r="T122" s="500"/>
      <c r="U122" s="416"/>
      <c r="V122" s="416"/>
      <c r="W122" s="416"/>
      <c r="X122" s="418"/>
    </row>
    <row r="123" spans="1:24">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4"/>
      <c r="P123" s="884"/>
      <c r="T123" s="500"/>
      <c r="U123" s="416"/>
      <c r="V123" s="416"/>
      <c r="W123" s="416"/>
      <c r="X123" s="418"/>
    </row>
    <row r="124" spans="1:24">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4"/>
      <c r="P124" s="884"/>
      <c r="T124" s="500"/>
      <c r="U124" s="416"/>
      <c r="V124" s="416"/>
      <c r="W124" s="416"/>
      <c r="X124" s="418"/>
    </row>
    <row r="125" spans="1:24">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4"/>
      <c r="P125" s="884"/>
      <c r="T125" s="500"/>
      <c r="U125" s="416"/>
      <c r="V125" s="416"/>
      <c r="W125" s="416"/>
      <c r="X125" s="418"/>
    </row>
    <row r="126" spans="1:24">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4"/>
      <c r="P126" s="884"/>
      <c r="T126" s="500"/>
      <c r="U126" s="416"/>
      <c r="V126" s="416"/>
      <c r="W126" s="416"/>
      <c r="X126" s="418"/>
    </row>
    <row r="127" spans="1:24">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4"/>
      <c r="P127" s="884"/>
      <c r="T127" s="500"/>
      <c r="U127" s="416"/>
      <c r="V127" s="416"/>
      <c r="W127" s="416"/>
      <c r="X127" s="418"/>
    </row>
    <row r="128" spans="1:24">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4"/>
      <c r="P128" s="884"/>
      <c r="T128" s="500"/>
      <c r="U128" s="416"/>
      <c r="V128" s="416"/>
      <c r="W128" s="416"/>
      <c r="X128" s="418"/>
    </row>
    <row r="129" spans="1:24">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3"/>
      <c r="P129" s="884"/>
      <c r="T129" s="500"/>
      <c r="U129" s="416"/>
      <c r="V129" s="416"/>
      <c r="W129" s="416"/>
      <c r="X129" s="418"/>
    </row>
    <row r="130" spans="1:24">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3"/>
      <c r="P130" s="884"/>
      <c r="T130" s="500"/>
      <c r="U130" s="416"/>
      <c r="V130" s="416"/>
      <c r="W130" s="416"/>
      <c r="X130" s="418"/>
    </row>
    <row r="131" spans="1:24">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3"/>
      <c r="P131" s="884"/>
      <c r="T131" s="500"/>
      <c r="U131" s="416"/>
      <c r="V131" s="416"/>
      <c r="W131" s="416"/>
      <c r="X131" s="418"/>
    </row>
    <row r="132" spans="1:24">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3"/>
      <c r="P132" s="884"/>
      <c r="T132" s="500"/>
      <c r="U132" s="416"/>
      <c r="V132" s="416"/>
      <c r="W132" s="416"/>
      <c r="X132" s="418"/>
    </row>
    <row r="133" spans="1:24">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3"/>
      <c r="P133" s="884"/>
      <c r="T133" s="500"/>
      <c r="U133" s="416"/>
      <c r="V133" s="416"/>
      <c r="W133" s="416"/>
      <c r="X133" s="418"/>
    </row>
    <row r="134" spans="1:24">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3"/>
      <c r="P134" s="884"/>
      <c r="T134" s="500"/>
      <c r="U134" s="416"/>
      <c r="V134" s="416"/>
      <c r="W134" s="416"/>
      <c r="X134" s="418"/>
    </row>
    <row r="135" spans="1:24">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3"/>
      <c r="P135" s="884"/>
      <c r="T135" s="500"/>
      <c r="U135" s="416"/>
      <c r="V135" s="416"/>
      <c r="W135" s="416"/>
      <c r="X135" s="418"/>
    </row>
    <row r="136" spans="1:24">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3"/>
      <c r="P136" s="884"/>
      <c r="T136" s="500"/>
      <c r="U136" s="416"/>
      <c r="V136" s="416"/>
      <c r="W136" s="416"/>
      <c r="X136" s="418"/>
    </row>
    <row r="137" spans="1:24">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3"/>
      <c r="P137" s="884"/>
      <c r="T137" s="500"/>
      <c r="U137" s="416"/>
      <c r="V137" s="416"/>
      <c r="W137" s="416"/>
      <c r="X137" s="418"/>
    </row>
    <row r="138" spans="1:24">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3"/>
      <c r="P138" s="884"/>
      <c r="T138" s="500"/>
      <c r="U138" s="416"/>
      <c r="V138" s="416"/>
      <c r="W138" s="416"/>
      <c r="X138" s="418"/>
    </row>
    <row r="139" spans="1:24">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19"/>
      <c r="P139" s="884"/>
      <c r="T139" s="500"/>
      <c r="U139" s="416"/>
      <c r="V139" s="416"/>
      <c r="W139" s="416"/>
      <c r="X139" s="418"/>
    </row>
    <row r="140" spans="1:24">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19"/>
      <c r="P140" s="884"/>
      <c r="T140" s="500"/>
      <c r="U140" s="416"/>
      <c r="V140" s="416"/>
      <c r="W140" s="416"/>
      <c r="X140" s="418"/>
    </row>
    <row r="141" spans="1:24">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19"/>
      <c r="P141" s="884"/>
      <c r="T141" s="500"/>
      <c r="U141" s="416"/>
      <c r="V141" s="416"/>
      <c r="W141" s="416"/>
      <c r="X141" s="418"/>
    </row>
    <row r="142" spans="1:24">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19"/>
      <c r="P142" s="884"/>
      <c r="T142" s="500"/>
      <c r="U142" s="416"/>
      <c r="V142" s="416"/>
      <c r="W142" s="416"/>
      <c r="X142" s="418"/>
    </row>
    <row r="143" spans="1:24">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19"/>
      <c r="P143" s="884"/>
      <c r="T143" s="500"/>
      <c r="U143" s="416"/>
      <c r="V143" s="416"/>
      <c r="W143" s="416"/>
      <c r="X143" s="418"/>
    </row>
    <row r="144" spans="1:24">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19"/>
      <c r="P144" s="884"/>
      <c r="T144" s="500"/>
      <c r="U144" s="416"/>
      <c r="V144" s="416"/>
      <c r="W144" s="416"/>
      <c r="X144" s="418"/>
    </row>
    <row r="145" spans="1:24">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19"/>
      <c r="P145" s="884"/>
      <c r="T145" s="500"/>
      <c r="U145" s="416"/>
      <c r="V145" s="416"/>
      <c r="W145" s="416"/>
      <c r="X145" s="418"/>
    </row>
    <row r="146" spans="1:24">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19"/>
      <c r="P146" s="884"/>
      <c r="T146" s="500"/>
      <c r="U146" s="416"/>
      <c r="V146" s="416"/>
      <c r="W146" s="416"/>
      <c r="X146" s="418"/>
    </row>
    <row r="147" spans="1:24">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19"/>
      <c r="P147" s="884"/>
      <c r="T147" s="500"/>
      <c r="U147" s="416"/>
      <c r="V147" s="416"/>
      <c r="W147" s="416"/>
      <c r="X147" s="418"/>
    </row>
    <row r="148" spans="1:24">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19"/>
      <c r="P148" s="884"/>
      <c r="T148" s="500"/>
      <c r="U148" s="416"/>
      <c r="V148" s="416"/>
      <c r="W148" s="416"/>
      <c r="X148" s="418"/>
    </row>
    <row r="149" spans="1:24">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769"/>
      <c r="P149" s="884"/>
      <c r="T149" s="500"/>
      <c r="U149" s="416"/>
      <c r="V149" s="416"/>
      <c r="W149" s="416"/>
      <c r="X149" s="418"/>
    </row>
    <row r="150" spans="1:24">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769"/>
      <c r="P150" s="884"/>
      <c r="T150" s="500"/>
      <c r="U150" s="416"/>
      <c r="V150" s="416"/>
      <c r="W150" s="416"/>
      <c r="X150" s="418"/>
    </row>
    <row r="151" spans="1:24">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769"/>
      <c r="P151" s="884"/>
      <c r="T151" s="500"/>
      <c r="U151" s="416"/>
      <c r="V151" s="416"/>
      <c r="W151" s="416"/>
      <c r="X151" s="418"/>
    </row>
    <row r="152" spans="1:24">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769"/>
      <c r="P152" s="884"/>
      <c r="T152" s="500"/>
      <c r="U152" s="416"/>
      <c r="V152" s="416"/>
      <c r="W152" s="416"/>
      <c r="X152" s="418"/>
    </row>
    <row r="153" spans="1:24">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769"/>
      <c r="P153" s="884"/>
      <c r="T153" s="500"/>
      <c r="U153" s="416"/>
      <c r="V153" s="416"/>
      <c r="W153" s="416"/>
      <c r="X153" s="418"/>
    </row>
    <row r="154" spans="1:24">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763"/>
      <c r="P154" s="884"/>
      <c r="T154" s="500"/>
      <c r="U154" s="416"/>
      <c r="V154" s="416"/>
      <c r="W154" s="416"/>
      <c r="X154" s="418"/>
    </row>
    <row r="155" spans="1:24">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763"/>
      <c r="P155" s="884"/>
      <c r="T155" s="500"/>
      <c r="U155" s="416"/>
      <c r="V155" s="416"/>
      <c r="W155" s="416"/>
      <c r="X155" s="418"/>
    </row>
    <row r="156" spans="1:24">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763"/>
      <c r="P156" s="884"/>
      <c r="T156" s="500"/>
      <c r="U156" s="416"/>
      <c r="V156" s="416"/>
      <c r="W156" s="416"/>
      <c r="X156" s="418"/>
    </row>
    <row r="157" spans="1:24">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763"/>
      <c r="P157" s="884"/>
      <c r="T157" s="500"/>
      <c r="U157" s="416"/>
      <c r="V157" s="416"/>
      <c r="W157" s="416"/>
      <c r="X157" s="418"/>
    </row>
    <row r="158" spans="1:24">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763"/>
      <c r="P158" s="884"/>
      <c r="T158" s="500"/>
      <c r="U158" s="416"/>
      <c r="V158" s="416"/>
      <c r="W158" s="416"/>
      <c r="X158" s="418"/>
    </row>
    <row r="159" spans="1:24">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763"/>
      <c r="P159" s="884"/>
      <c r="T159" s="500"/>
      <c r="U159" s="416"/>
      <c r="V159" s="416"/>
      <c r="W159" s="416"/>
      <c r="X159" s="418"/>
    </row>
    <row r="160" spans="1:24">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763"/>
      <c r="P160" s="884"/>
      <c r="T160" s="500"/>
      <c r="U160" s="416"/>
      <c r="V160" s="416"/>
      <c r="W160" s="416"/>
      <c r="X160" s="418"/>
    </row>
    <row r="161" spans="1:24">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763"/>
      <c r="P161" s="884"/>
      <c r="T161" s="500"/>
      <c r="U161" s="416"/>
      <c r="V161" s="416"/>
      <c r="W161" s="416"/>
      <c r="X161" s="418"/>
    </row>
    <row r="162" spans="1:24">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763"/>
      <c r="P162" s="884"/>
      <c r="T162" s="500"/>
      <c r="U162" s="416"/>
      <c r="V162" s="416"/>
      <c r="W162" s="416"/>
      <c r="X162" s="418"/>
    </row>
    <row r="163" spans="1:24">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763"/>
      <c r="P163" s="884"/>
      <c r="T163" s="500"/>
      <c r="U163" s="416"/>
      <c r="V163" s="416"/>
      <c r="W163" s="416"/>
      <c r="X163" s="418"/>
    </row>
    <row r="164" spans="1:24">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763"/>
      <c r="P164" s="884"/>
      <c r="T164" s="500"/>
      <c r="U164" s="416"/>
      <c r="V164" s="416"/>
      <c r="W164" s="416"/>
      <c r="X164" s="418"/>
    </row>
    <row r="165" spans="1:24">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763"/>
      <c r="P165" s="884"/>
      <c r="T165" s="500"/>
      <c r="U165" s="416"/>
      <c r="V165" s="416"/>
      <c r="W165" s="416"/>
      <c r="X165" s="418"/>
    </row>
    <row r="166" spans="1:24">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763"/>
      <c r="P166" s="884"/>
      <c r="T166" s="500"/>
      <c r="U166" s="416"/>
      <c r="V166" s="416"/>
      <c r="W166" s="416"/>
      <c r="X166" s="418"/>
    </row>
    <row r="167" spans="1:24">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763"/>
      <c r="P167" s="884"/>
      <c r="T167" s="500"/>
      <c r="U167" s="416"/>
      <c r="V167" s="416"/>
      <c r="W167" s="416"/>
      <c r="X167" s="418"/>
    </row>
    <row r="168" spans="1:24">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763"/>
      <c r="P168" s="884"/>
      <c r="T168" s="500"/>
      <c r="U168" s="416"/>
      <c r="V168" s="416"/>
      <c r="W168" s="416"/>
      <c r="X168" s="418"/>
    </row>
    <row r="169" spans="1:24">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763"/>
      <c r="P169" s="884"/>
      <c r="T169" s="500"/>
      <c r="U169" s="416"/>
      <c r="V169" s="416"/>
      <c r="W169" s="416"/>
      <c r="X169" s="418"/>
    </row>
    <row r="170" spans="1:24">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763"/>
      <c r="P170" s="884"/>
      <c r="T170" s="500"/>
      <c r="U170" s="416"/>
      <c r="V170" s="416"/>
      <c r="W170" s="416"/>
      <c r="X170" s="418"/>
    </row>
    <row r="171" spans="1:24">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763"/>
      <c r="P171" s="884"/>
      <c r="T171" s="500"/>
      <c r="U171" s="416"/>
      <c r="V171" s="416"/>
      <c r="W171" s="416"/>
      <c r="X171" s="418"/>
    </row>
    <row r="172" spans="1:24">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763"/>
      <c r="P172" s="884"/>
      <c r="T172" s="500"/>
      <c r="U172" s="416"/>
      <c r="V172" s="416"/>
      <c r="W172" s="416"/>
      <c r="X172" s="418"/>
    </row>
    <row r="173" spans="1:24">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763"/>
      <c r="P173" s="884"/>
      <c r="T173" s="500"/>
      <c r="U173" s="416"/>
      <c r="V173" s="416"/>
      <c r="W173" s="416"/>
      <c r="X173" s="418"/>
    </row>
    <row r="174" spans="1:24">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763"/>
      <c r="P174" s="884"/>
      <c r="T174" s="500"/>
      <c r="U174" s="416"/>
      <c r="V174" s="416"/>
      <c r="W174" s="416"/>
      <c r="X174" s="418"/>
    </row>
    <row r="175" spans="1:24">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763"/>
      <c r="P175" s="884"/>
      <c r="T175" s="500"/>
      <c r="U175" s="416"/>
      <c r="V175" s="416"/>
      <c r="W175" s="416"/>
      <c r="X175" s="418"/>
    </row>
    <row r="176" spans="1:24">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746"/>
      <c r="P176" s="884"/>
      <c r="T176" s="500"/>
      <c r="U176" s="416"/>
      <c r="V176" s="416"/>
      <c r="W176" s="416"/>
      <c r="X176" s="418"/>
    </row>
    <row r="177" spans="1:24">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46"/>
      <c r="P177" s="884"/>
      <c r="T177" s="500"/>
      <c r="U177" s="416"/>
      <c r="V177" s="416"/>
      <c r="W177" s="416"/>
      <c r="X177" s="418"/>
    </row>
    <row r="178" spans="1:24">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46"/>
      <c r="P178" s="884"/>
      <c r="T178" s="500"/>
      <c r="U178" s="416"/>
      <c r="V178" s="416"/>
      <c r="W178" s="416"/>
      <c r="X178" s="418"/>
    </row>
    <row r="179" spans="1:24">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46"/>
      <c r="P179" s="884"/>
      <c r="T179" s="500"/>
      <c r="U179" s="416"/>
      <c r="V179" s="416"/>
      <c r="W179" s="416"/>
      <c r="X179" s="418"/>
    </row>
    <row r="180" spans="1:24">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46"/>
      <c r="P180" s="884"/>
      <c r="T180" s="500"/>
      <c r="U180" s="416"/>
      <c r="V180" s="416"/>
      <c r="W180" s="416"/>
      <c r="X180" s="418"/>
    </row>
    <row r="181" spans="1:24">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46"/>
      <c r="P181" s="884"/>
      <c r="T181" s="500"/>
      <c r="U181" s="416"/>
      <c r="V181" s="416"/>
      <c r="W181" s="416"/>
      <c r="X181" s="418"/>
    </row>
    <row r="182" spans="1:24">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46"/>
      <c r="P182" s="884"/>
      <c r="T182" s="500"/>
      <c r="U182" s="416"/>
      <c r="V182" s="416"/>
      <c r="W182" s="416"/>
      <c r="X182" s="418"/>
    </row>
    <row r="183" spans="1:24">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46"/>
      <c r="P183" s="884"/>
      <c r="T183" s="500"/>
      <c r="U183" s="416"/>
      <c r="V183" s="416"/>
      <c r="W183" s="416"/>
      <c r="X183" s="418"/>
    </row>
    <row r="184" spans="1:24">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46"/>
      <c r="P184" s="884"/>
      <c r="T184" s="500"/>
      <c r="U184" s="416"/>
      <c r="V184" s="416"/>
      <c r="W184" s="416"/>
      <c r="X184" s="418"/>
    </row>
    <row r="185" spans="1:24">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46"/>
      <c r="P185" s="884"/>
      <c r="T185" s="500"/>
      <c r="U185" s="416"/>
      <c r="V185" s="416"/>
      <c r="W185" s="416"/>
      <c r="X185" s="418"/>
    </row>
    <row r="186" spans="1:24">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46"/>
      <c r="P186" s="884"/>
      <c r="T186" s="500"/>
      <c r="U186" s="416"/>
      <c r="V186" s="416"/>
      <c r="W186" s="416"/>
      <c r="X186" s="418"/>
    </row>
    <row r="187" spans="1:24">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46"/>
      <c r="P187" s="884"/>
      <c r="T187" s="500"/>
      <c r="U187" s="416"/>
      <c r="V187" s="416"/>
      <c r="W187" s="416"/>
      <c r="X187" s="418"/>
    </row>
    <row r="188" spans="1:24">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46"/>
      <c r="P188" s="884"/>
      <c r="T188" s="500"/>
      <c r="U188" s="416"/>
      <c r="V188" s="416"/>
      <c r="W188" s="416"/>
      <c r="X188" s="418"/>
    </row>
    <row r="189" spans="1:24">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46"/>
      <c r="P189" s="884"/>
      <c r="T189" s="500"/>
      <c r="U189" s="416"/>
      <c r="V189" s="416"/>
      <c r="W189" s="416"/>
      <c r="X189" s="418"/>
    </row>
    <row r="190" spans="1:24">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46"/>
      <c r="P190" s="884"/>
      <c r="T190" s="500"/>
      <c r="U190" s="416"/>
      <c r="V190" s="416"/>
      <c r="W190" s="416"/>
      <c r="X190" s="418"/>
    </row>
    <row r="191" spans="1:24">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46"/>
      <c r="P191" s="884"/>
      <c r="T191" s="500"/>
      <c r="U191" s="416"/>
      <c r="V191" s="416"/>
      <c r="W191" s="416"/>
      <c r="X191" s="418"/>
    </row>
    <row r="192" spans="1:24">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46"/>
      <c r="P192" s="884"/>
      <c r="T192" s="500"/>
      <c r="U192" s="416"/>
      <c r="V192" s="416"/>
      <c r="W192" s="416"/>
      <c r="X192" s="418"/>
    </row>
    <row r="193" spans="1:24">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46"/>
      <c r="P193" s="884"/>
      <c r="T193" s="500"/>
      <c r="U193" s="416"/>
      <c r="V193" s="416"/>
      <c r="W193" s="416"/>
      <c r="X193" s="418"/>
    </row>
    <row r="194" spans="1:24">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46"/>
      <c r="P194" s="884"/>
      <c r="T194" s="500"/>
      <c r="U194" s="416"/>
      <c r="V194" s="416"/>
      <c r="W194" s="416"/>
      <c r="X194" s="418"/>
    </row>
    <row r="195" spans="1:24">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46"/>
      <c r="P195" s="884"/>
      <c r="T195" s="500"/>
      <c r="U195" s="416"/>
      <c r="V195" s="416"/>
      <c r="W195" s="416"/>
      <c r="X195" s="418"/>
    </row>
    <row r="196" spans="1:24">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46"/>
      <c r="P196" s="884"/>
      <c r="T196" s="500"/>
      <c r="U196" s="416"/>
      <c r="V196" s="416"/>
      <c r="W196" s="416"/>
      <c r="X196" s="418"/>
    </row>
    <row r="197" spans="1:24">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46"/>
      <c r="P197" s="884"/>
      <c r="T197" s="500"/>
      <c r="U197" s="416"/>
      <c r="V197" s="416"/>
      <c r="W197" s="416"/>
      <c r="X197" s="418"/>
    </row>
    <row r="198" spans="1:24">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46"/>
      <c r="P198" s="884"/>
      <c r="T198" s="500"/>
      <c r="U198" s="416"/>
      <c r="V198" s="416"/>
      <c r="W198" s="416"/>
      <c r="X198" s="418"/>
    </row>
    <row r="199" spans="1:24">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46"/>
      <c r="P199" s="884"/>
      <c r="T199" s="500"/>
      <c r="U199" s="416"/>
      <c r="V199" s="416"/>
      <c r="W199" s="416"/>
      <c r="X199" s="418"/>
    </row>
    <row r="200" spans="1:24">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46"/>
      <c r="P200" s="884"/>
      <c r="T200" s="500"/>
      <c r="U200" s="416"/>
      <c r="V200" s="416"/>
      <c r="W200" s="416"/>
      <c r="X200" s="418"/>
    </row>
    <row r="201" spans="1:24">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46"/>
      <c r="P201" s="884"/>
      <c r="T201" s="500"/>
      <c r="U201" s="416"/>
      <c r="V201" s="416"/>
      <c r="W201" s="416"/>
      <c r="X201" s="418"/>
    </row>
    <row r="202" spans="1:24">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46"/>
      <c r="P202" s="884"/>
      <c r="T202" s="500"/>
      <c r="U202" s="416"/>
      <c r="V202" s="416"/>
      <c r="W202" s="416"/>
      <c r="X202" s="418"/>
    </row>
    <row r="203" spans="1:24">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46"/>
      <c r="P203" s="884"/>
      <c r="T203" s="500"/>
      <c r="U203" s="416"/>
      <c r="V203" s="416"/>
      <c r="W203" s="416"/>
      <c r="X203" s="418"/>
    </row>
    <row r="204" spans="1:24">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4"/>
      <c r="P204" s="884"/>
      <c r="T204" s="500"/>
      <c r="U204" s="416"/>
      <c r="V204" s="416"/>
      <c r="W204" s="416"/>
      <c r="X204" s="418"/>
    </row>
    <row r="205" spans="1:24">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4"/>
      <c r="P205" s="884"/>
      <c r="T205" s="500"/>
      <c r="U205" s="416"/>
      <c r="V205" s="416"/>
      <c r="W205" s="416"/>
      <c r="X205" s="418"/>
    </row>
    <row r="206" spans="1:24">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4"/>
      <c r="P206" s="884"/>
      <c r="T206" s="500"/>
      <c r="U206" s="416"/>
      <c r="V206" s="416"/>
      <c r="W206" s="416"/>
      <c r="X206" s="418"/>
    </row>
    <row r="207" spans="1:24">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4"/>
      <c r="P207" s="884"/>
      <c r="T207" s="500"/>
      <c r="U207" s="416"/>
      <c r="V207" s="416"/>
      <c r="W207" s="416"/>
      <c r="X207" s="418"/>
    </row>
    <row r="208" spans="1:24">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4"/>
      <c r="P208" s="884"/>
      <c r="T208" s="500"/>
      <c r="U208" s="416"/>
      <c r="V208" s="416"/>
      <c r="W208" s="416"/>
      <c r="X208" s="418"/>
    </row>
    <row r="209" spans="1:24">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20"/>
      <c r="P209" s="884"/>
      <c r="T209" s="500"/>
      <c r="U209" s="416"/>
      <c r="V209" s="416"/>
      <c r="W209" s="416"/>
      <c r="X209" s="418"/>
    </row>
    <row r="210" spans="1:24">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20"/>
      <c r="P210" s="884"/>
      <c r="T210" s="500"/>
      <c r="U210" s="416"/>
      <c r="V210" s="416"/>
      <c r="W210" s="416"/>
      <c r="X210" s="418"/>
    </row>
    <row r="211" spans="1:24">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20"/>
      <c r="P211" s="884"/>
      <c r="T211" s="500"/>
      <c r="U211" s="416"/>
      <c r="V211" s="416"/>
      <c r="W211" s="416"/>
      <c r="X211" s="418"/>
    </row>
    <row r="212" spans="1:24">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20"/>
      <c r="P212" s="884"/>
      <c r="T212" s="500"/>
      <c r="U212" s="416"/>
      <c r="V212" s="416"/>
      <c r="W212" s="416"/>
      <c r="X212" s="418"/>
    </row>
    <row r="213" spans="1:24">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20"/>
      <c r="P213" s="884"/>
      <c r="T213" s="500"/>
      <c r="U213" s="416"/>
      <c r="V213" s="416"/>
      <c r="W213" s="416"/>
      <c r="X213" s="418"/>
    </row>
    <row r="214" spans="1:24">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20"/>
      <c r="P214" s="884"/>
      <c r="T214" s="500"/>
      <c r="U214" s="416"/>
      <c r="V214" s="416"/>
      <c r="W214" s="416"/>
      <c r="X214" s="418"/>
    </row>
    <row r="215" spans="1:24">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20"/>
      <c r="P215" s="884"/>
      <c r="T215" s="500"/>
      <c r="U215" s="416"/>
      <c r="V215" s="416"/>
      <c r="W215" s="416"/>
      <c r="X215" s="418"/>
    </row>
    <row r="216" spans="1:24">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20"/>
      <c r="P216" s="884"/>
      <c r="T216" s="500"/>
      <c r="U216" s="416"/>
      <c r="V216" s="416"/>
      <c r="W216" s="416"/>
      <c r="X216" s="418"/>
    </row>
    <row r="217" spans="1:24">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20"/>
      <c r="P217" s="884"/>
      <c r="T217" s="500"/>
      <c r="U217" s="416"/>
      <c r="V217" s="416"/>
      <c r="W217" s="416"/>
      <c r="X217" s="418"/>
    </row>
    <row r="218" spans="1:24">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20"/>
      <c r="P218" s="884"/>
      <c r="T218" s="500"/>
      <c r="U218" s="416"/>
      <c r="V218" s="416"/>
      <c r="W218" s="416"/>
      <c r="X218" s="418"/>
    </row>
    <row r="219" spans="1:24">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20"/>
      <c r="P219" s="884"/>
      <c r="T219" s="500"/>
      <c r="U219" s="416"/>
      <c r="V219" s="416"/>
      <c r="W219" s="416"/>
      <c r="X219" s="418"/>
    </row>
    <row r="220" spans="1:24">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20"/>
      <c r="P220" s="884"/>
      <c r="T220" s="500"/>
      <c r="U220" s="416"/>
      <c r="V220" s="416"/>
      <c r="W220" s="416"/>
      <c r="X220" s="418"/>
    </row>
    <row r="221" spans="1:24">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20"/>
      <c r="P221" s="884"/>
      <c r="T221" s="500"/>
      <c r="U221" s="416"/>
      <c r="V221" s="416"/>
      <c r="W221" s="416"/>
      <c r="X221" s="418"/>
    </row>
    <row r="222" spans="1:24">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20"/>
      <c r="P222" s="884"/>
      <c r="T222" s="500"/>
      <c r="U222" s="416"/>
      <c r="V222" s="416"/>
      <c r="W222" s="416"/>
      <c r="X222" s="418"/>
    </row>
    <row r="223" spans="1:24">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20"/>
      <c r="P223" s="884"/>
      <c r="T223" s="500"/>
      <c r="U223" s="416"/>
      <c r="V223" s="416"/>
      <c r="W223" s="416"/>
      <c r="X223" s="418"/>
    </row>
    <row r="224" spans="1:24">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552"/>
      <c r="P224" s="884"/>
      <c r="T224" s="500"/>
      <c r="U224" s="416"/>
      <c r="V224" s="416"/>
      <c r="W224" s="416"/>
      <c r="X224" s="418"/>
    </row>
    <row r="225" spans="1:24">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552"/>
      <c r="P225" s="884"/>
      <c r="T225" s="500"/>
      <c r="U225" s="416"/>
      <c r="V225" s="416"/>
      <c r="W225" s="416"/>
      <c r="X225" s="418"/>
    </row>
    <row r="226" spans="1:24">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552"/>
      <c r="P226" s="884"/>
      <c r="T226" s="500"/>
      <c r="U226" s="416"/>
      <c r="V226" s="416"/>
      <c r="W226" s="416"/>
      <c r="X226" s="418"/>
    </row>
    <row r="227" spans="1:24">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552"/>
      <c r="P227" s="884"/>
      <c r="T227" s="500"/>
      <c r="U227" s="416"/>
      <c r="V227" s="416"/>
      <c r="W227" s="416"/>
      <c r="X227" s="418"/>
    </row>
    <row r="228" spans="1:24">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551"/>
      <c r="P228" s="884"/>
      <c r="T228" s="500"/>
      <c r="U228" s="416"/>
      <c r="V228" s="416"/>
      <c r="W228" s="416"/>
      <c r="X228" s="418"/>
    </row>
    <row r="229" spans="1:24">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551"/>
      <c r="P229" s="884"/>
      <c r="T229" s="500"/>
      <c r="U229" s="416"/>
      <c r="V229" s="416"/>
      <c r="W229" s="416"/>
      <c r="X229" s="418"/>
    </row>
    <row r="230" spans="1:24">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551"/>
      <c r="P230" s="884"/>
      <c r="T230" s="500"/>
      <c r="U230" s="416"/>
      <c r="V230" s="416"/>
      <c r="W230" s="416"/>
      <c r="X230" s="418"/>
    </row>
    <row r="231" spans="1:24">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550"/>
      <c r="P231" s="884"/>
      <c r="T231" s="500"/>
      <c r="U231" s="416"/>
      <c r="V231" s="416"/>
      <c r="W231" s="416"/>
      <c r="X231" s="418"/>
    </row>
    <row r="232" spans="1:24">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550"/>
      <c r="P232" s="884"/>
      <c r="T232" s="500"/>
      <c r="U232" s="416"/>
      <c r="V232" s="416"/>
      <c r="W232" s="416"/>
      <c r="X232" s="418"/>
    </row>
    <row r="233" spans="1:24">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550"/>
      <c r="P233" s="884"/>
      <c r="T233" s="500"/>
      <c r="U233" s="416"/>
      <c r="V233" s="416"/>
      <c r="W233" s="416"/>
      <c r="X233" s="418"/>
    </row>
    <row r="234" spans="1:24">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550"/>
      <c r="P234" s="884"/>
      <c r="T234" s="500"/>
      <c r="U234" s="416"/>
      <c r="V234" s="416"/>
      <c r="W234" s="416"/>
      <c r="X234" s="418"/>
    </row>
    <row r="235" spans="1:24">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549"/>
      <c r="P235" s="884"/>
      <c r="T235" s="500"/>
      <c r="U235" s="416"/>
      <c r="V235" s="416"/>
      <c r="W235" s="416"/>
      <c r="X235" s="418"/>
    </row>
    <row r="236" spans="1:24">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549"/>
      <c r="P236" s="884"/>
      <c r="T236" s="500"/>
      <c r="U236" s="416"/>
      <c r="V236" s="416"/>
      <c r="W236" s="416"/>
      <c r="X236" s="418"/>
    </row>
    <row r="237" spans="1:24">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549"/>
      <c r="P237" s="884"/>
      <c r="T237" s="500"/>
      <c r="U237" s="416"/>
      <c r="V237" s="416"/>
      <c r="W237" s="416"/>
      <c r="X237" s="418"/>
    </row>
    <row r="238" spans="1:24">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549"/>
      <c r="P238" s="884"/>
      <c r="T238" s="500"/>
      <c r="U238" s="416"/>
      <c r="V238" s="416"/>
      <c r="W238" s="416"/>
      <c r="X238" s="418"/>
    </row>
    <row r="239" spans="1:24">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549"/>
      <c r="P239" s="884"/>
      <c r="T239" s="500"/>
      <c r="U239" s="416"/>
      <c r="V239" s="416"/>
      <c r="W239" s="416"/>
      <c r="X239" s="418"/>
    </row>
    <row r="240" spans="1:24">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549"/>
      <c r="P240" s="884"/>
      <c r="T240" s="500"/>
      <c r="U240" s="416"/>
      <c r="V240" s="416"/>
      <c r="W240" s="416"/>
      <c r="X240" s="418"/>
    </row>
    <row r="241" spans="1:24">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549"/>
      <c r="P241" s="884"/>
      <c r="T241" s="500"/>
      <c r="U241" s="416"/>
      <c r="V241" s="416"/>
      <c r="W241" s="416"/>
      <c r="X241" s="418"/>
    </row>
    <row r="242" spans="1:24">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549"/>
      <c r="P242" s="884"/>
      <c r="T242" s="500"/>
      <c r="U242" s="416"/>
      <c r="V242" s="416"/>
      <c r="W242" s="416"/>
      <c r="X242" s="418"/>
    </row>
    <row r="243" spans="1:24">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549"/>
      <c r="P243" s="884"/>
      <c r="T243" s="500"/>
      <c r="U243" s="416"/>
      <c r="V243" s="416"/>
      <c r="W243" s="416"/>
      <c r="X243" s="418"/>
    </row>
    <row r="244" spans="1:24">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549"/>
      <c r="P244" s="884"/>
      <c r="T244" s="500"/>
      <c r="U244" s="416"/>
      <c r="V244" s="416"/>
      <c r="W244" s="416"/>
      <c r="X244" s="418"/>
    </row>
    <row r="245" spans="1:24">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549"/>
      <c r="P245" s="884"/>
      <c r="T245" s="500"/>
      <c r="U245" s="416"/>
      <c r="V245" s="416"/>
      <c r="W245" s="416"/>
      <c r="X245" s="418"/>
    </row>
    <row r="246" spans="1:24">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549"/>
      <c r="P246" s="884"/>
      <c r="T246" s="500"/>
      <c r="U246" s="416"/>
      <c r="V246" s="416"/>
      <c r="W246" s="416"/>
      <c r="X246" s="418"/>
    </row>
    <row r="247" spans="1:24">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549"/>
      <c r="P247" s="884"/>
      <c r="T247" s="500"/>
      <c r="U247" s="416"/>
      <c r="V247" s="416"/>
      <c r="W247" s="416"/>
      <c r="X247" s="418"/>
    </row>
    <row r="248" spans="1:24">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549"/>
      <c r="P248" s="884"/>
      <c r="T248" s="500"/>
      <c r="U248" s="416"/>
      <c r="V248" s="416"/>
      <c r="W248" s="416"/>
      <c r="X248" s="418"/>
    </row>
    <row r="249" spans="1:24">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549"/>
      <c r="P249" s="884"/>
      <c r="T249" s="500"/>
      <c r="U249" s="416"/>
      <c r="V249" s="416"/>
      <c r="W249" s="416"/>
      <c r="X249" s="418"/>
    </row>
    <row r="250" spans="1:24">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549"/>
      <c r="P250" s="884"/>
      <c r="T250" s="500"/>
      <c r="U250" s="416"/>
      <c r="V250" s="416"/>
      <c r="W250" s="416"/>
      <c r="X250" s="418"/>
    </row>
    <row r="251" spans="1:24">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549"/>
      <c r="P251" s="884"/>
      <c r="T251" s="500"/>
      <c r="U251" s="416"/>
      <c r="V251" s="416"/>
      <c r="W251" s="416"/>
      <c r="X251" s="418"/>
    </row>
    <row r="252" spans="1:24">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49"/>
      <c r="P252" s="884"/>
      <c r="T252" s="500"/>
      <c r="U252" s="416"/>
      <c r="V252" s="416"/>
      <c r="W252" s="416"/>
      <c r="X252" s="418"/>
    </row>
    <row r="253" spans="1:24">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49"/>
      <c r="P253" s="884"/>
      <c r="T253" s="500"/>
      <c r="U253" s="416"/>
      <c r="V253" s="416"/>
      <c r="W253" s="416"/>
      <c r="X253" s="418"/>
    </row>
    <row r="254" spans="1:24">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49"/>
      <c r="P254" s="884"/>
      <c r="T254" s="500"/>
      <c r="U254" s="416"/>
      <c r="V254" s="416"/>
      <c r="W254" s="416"/>
      <c r="X254" s="418"/>
    </row>
    <row r="255" spans="1:24">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49"/>
      <c r="P255" s="884"/>
      <c r="T255" s="500"/>
      <c r="U255" s="416"/>
      <c r="V255" s="416"/>
      <c r="W255" s="416"/>
      <c r="X255" s="418"/>
    </row>
    <row r="256" spans="1:24">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49"/>
      <c r="P256" s="884"/>
      <c r="T256" s="500"/>
      <c r="U256" s="416"/>
      <c r="V256" s="416"/>
      <c r="W256" s="416"/>
      <c r="X256" s="418"/>
    </row>
    <row r="257" spans="1:24">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49"/>
      <c r="P257" s="884"/>
      <c r="T257" s="500"/>
      <c r="U257" s="416"/>
      <c r="V257" s="416"/>
      <c r="W257" s="416"/>
      <c r="X257" s="418"/>
    </row>
    <row r="258" spans="1:24">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49"/>
      <c r="P258" s="884"/>
      <c r="T258" s="500"/>
      <c r="U258" s="416"/>
      <c r="V258" s="416"/>
      <c r="W258" s="416"/>
      <c r="X258" s="418"/>
    </row>
    <row r="259" spans="1:24">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49"/>
      <c r="P259" s="884"/>
      <c r="T259" s="500"/>
      <c r="U259" s="416"/>
      <c r="V259" s="416"/>
      <c r="W259" s="416"/>
      <c r="X259" s="418"/>
    </row>
    <row r="260" spans="1:24">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49"/>
      <c r="P260" s="884"/>
      <c r="T260" s="500"/>
      <c r="U260" s="416"/>
      <c r="V260" s="416"/>
      <c r="W260" s="416"/>
      <c r="X260" s="418"/>
    </row>
    <row r="261" spans="1:24">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49"/>
      <c r="P261" s="884"/>
      <c r="T261" s="500"/>
      <c r="U261" s="416"/>
      <c r="V261" s="416"/>
      <c r="W261" s="416"/>
      <c r="X261" s="418"/>
    </row>
    <row r="262" spans="1:24">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48"/>
      <c r="P262" s="884"/>
      <c r="T262" s="500"/>
      <c r="U262" s="416"/>
      <c r="V262" s="416"/>
      <c r="W262" s="416"/>
      <c r="X262" s="418"/>
    </row>
    <row r="263" spans="1:24">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8"/>
      <c r="P263" s="884"/>
      <c r="T263" s="500"/>
      <c r="U263" s="416"/>
      <c r="V263" s="416"/>
      <c r="W263" s="416"/>
      <c r="X263" s="418"/>
    </row>
    <row r="264" spans="1:24">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8"/>
      <c r="P264" s="884"/>
      <c r="T264" s="500"/>
      <c r="U264" s="416"/>
      <c r="V264" s="416"/>
      <c r="W264" s="416"/>
      <c r="X264" s="418"/>
    </row>
    <row r="265" spans="1:24">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8"/>
      <c r="P265" s="884"/>
      <c r="T265" s="500"/>
      <c r="U265" s="416"/>
      <c r="V265" s="416"/>
      <c r="W265" s="416"/>
      <c r="X265" s="418"/>
    </row>
    <row r="266" spans="1:24">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8"/>
      <c r="P266" s="884"/>
      <c r="T266" s="500"/>
      <c r="U266" s="416"/>
      <c r="V266" s="416"/>
      <c r="W266" s="416"/>
      <c r="X266" s="418"/>
    </row>
    <row r="267" spans="1:24">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8"/>
      <c r="P267" s="884"/>
      <c r="T267" s="500"/>
      <c r="U267" s="416"/>
      <c r="V267" s="416"/>
      <c r="W267" s="416"/>
      <c r="X267" s="418"/>
    </row>
    <row r="268" spans="1:24">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8"/>
      <c r="P268" s="884"/>
      <c r="T268" s="500"/>
      <c r="U268" s="416"/>
      <c r="V268" s="416"/>
      <c r="W268" s="416"/>
      <c r="X268" s="418"/>
    </row>
    <row r="269" spans="1:24">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8"/>
      <c r="P269" s="884"/>
      <c r="T269" s="500"/>
      <c r="U269" s="416"/>
      <c r="V269" s="416"/>
      <c r="W269" s="416"/>
      <c r="X269" s="418"/>
    </row>
    <row r="270" spans="1:24">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8"/>
      <c r="P270" s="884"/>
      <c r="T270" s="500"/>
      <c r="U270" s="416"/>
      <c r="V270" s="416"/>
      <c r="W270" s="416"/>
      <c r="X270" s="418"/>
    </row>
    <row r="271" spans="1:24">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8"/>
      <c r="P271" s="884"/>
      <c r="T271" s="500"/>
      <c r="U271" s="416"/>
      <c r="V271" s="416"/>
      <c r="W271" s="416"/>
      <c r="X271" s="418"/>
    </row>
    <row r="272" spans="1:24">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8"/>
      <c r="P272" s="884"/>
      <c r="T272" s="500"/>
      <c r="U272" s="416"/>
      <c r="V272" s="416"/>
      <c r="W272" s="416"/>
      <c r="X272" s="418"/>
    </row>
    <row r="273" spans="1:24">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8"/>
      <c r="P273" s="884"/>
      <c r="T273" s="500"/>
      <c r="U273" s="416"/>
      <c r="V273" s="416"/>
      <c r="W273" s="416"/>
      <c r="X273" s="418"/>
    </row>
    <row r="274" spans="1:24">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8"/>
      <c r="P274" s="884"/>
      <c r="T274" s="500"/>
      <c r="U274" s="416"/>
      <c r="V274" s="416"/>
      <c r="W274" s="416"/>
      <c r="X274" s="418"/>
    </row>
    <row r="275" spans="1:24">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8"/>
      <c r="P275" s="884"/>
      <c r="T275" s="500"/>
      <c r="U275" s="416"/>
      <c r="V275" s="416"/>
      <c r="W275" s="416"/>
      <c r="X275" s="418"/>
    </row>
    <row r="276" spans="1:24">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8"/>
      <c r="P276" s="884"/>
      <c r="T276" s="500"/>
      <c r="U276" s="416"/>
      <c r="V276" s="416"/>
      <c r="W276" s="416"/>
      <c r="X276" s="418"/>
    </row>
    <row r="277" spans="1:24">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8"/>
      <c r="P277" s="884"/>
      <c r="T277" s="500"/>
      <c r="U277" s="416"/>
      <c r="V277" s="416"/>
      <c r="W277" s="416"/>
      <c r="X277" s="418"/>
    </row>
    <row r="278" spans="1:24">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8"/>
      <c r="P278" s="884"/>
      <c r="T278" s="500"/>
      <c r="U278" s="416"/>
      <c r="V278" s="416"/>
      <c r="W278" s="416"/>
      <c r="X278" s="418"/>
    </row>
    <row r="279" spans="1:24">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8"/>
      <c r="P279" s="884"/>
      <c r="T279" s="500"/>
      <c r="U279" s="416"/>
      <c r="V279" s="416"/>
      <c r="W279" s="416"/>
      <c r="X279" s="418"/>
    </row>
    <row r="280" spans="1:24">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8"/>
      <c r="P280" s="884"/>
      <c r="T280" s="500"/>
      <c r="U280" s="416"/>
      <c r="V280" s="416"/>
      <c r="W280" s="416"/>
      <c r="X280" s="418"/>
    </row>
    <row r="281" spans="1:24">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8"/>
      <c r="P281" s="884"/>
      <c r="T281" s="500"/>
      <c r="U281" s="416"/>
      <c r="V281" s="416"/>
      <c r="W281" s="416"/>
      <c r="X281" s="418"/>
    </row>
    <row r="282" spans="1:24">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8"/>
      <c r="P282" s="884"/>
      <c r="T282" s="500"/>
      <c r="U282" s="416"/>
      <c r="V282" s="416"/>
      <c r="W282" s="416"/>
      <c r="X282" s="418"/>
    </row>
    <row r="283" spans="1:24">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8"/>
      <c r="P283" s="884"/>
      <c r="T283" s="500"/>
      <c r="U283" s="416"/>
      <c r="V283" s="416"/>
      <c r="W283" s="416"/>
      <c r="X283" s="418"/>
    </row>
    <row r="284" spans="1:24">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8"/>
      <c r="P284" s="884"/>
      <c r="T284" s="500"/>
      <c r="U284" s="416"/>
      <c r="V284" s="416"/>
      <c r="W284" s="416"/>
      <c r="X284" s="418"/>
    </row>
    <row r="285" spans="1:24">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8"/>
      <c r="P285" s="884"/>
      <c r="T285" s="500"/>
      <c r="U285" s="416"/>
      <c r="V285" s="416"/>
      <c r="W285" s="416"/>
      <c r="X285" s="418"/>
    </row>
    <row r="286" spans="1:24">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8"/>
      <c r="P286" s="884"/>
      <c r="T286" s="500"/>
      <c r="U286" s="416"/>
      <c r="V286" s="416"/>
      <c r="W286" s="416"/>
      <c r="X286" s="418"/>
    </row>
    <row r="287" spans="1:24">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8"/>
      <c r="P287" s="884"/>
      <c r="T287" s="500"/>
      <c r="U287" s="416"/>
      <c r="V287" s="416"/>
      <c r="W287" s="416"/>
      <c r="X287" s="418"/>
    </row>
    <row r="288" spans="1:24">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8"/>
      <c r="P288" s="884"/>
      <c r="T288" s="500"/>
      <c r="U288" s="416"/>
      <c r="V288" s="416"/>
      <c r="W288" s="416"/>
      <c r="X288" s="418"/>
    </row>
    <row r="289" spans="1:24">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8"/>
      <c r="P289" s="884"/>
      <c r="T289" s="500"/>
      <c r="U289" s="416"/>
      <c r="V289" s="416"/>
      <c r="W289" s="416"/>
      <c r="X289" s="418"/>
    </row>
    <row r="290" spans="1:24">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720"/>
    </row>
    <row r="310" spans="1:16">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720"/>
    </row>
    <row r="311" spans="1:16">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720"/>
    </row>
    <row r="312" spans="1:16">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720"/>
    </row>
    <row r="313" spans="1:16">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720"/>
    </row>
    <row r="314" spans="1:16">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720"/>
    </row>
    <row r="315" spans="1:16">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720"/>
    </row>
    <row r="316" spans="1:16">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720"/>
    </row>
    <row r="317" spans="1:16">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720"/>
    </row>
    <row r="318" spans="1:16">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720"/>
    </row>
    <row r="319" spans="1:16">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720"/>
    </row>
    <row r="320" spans="1:16">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720"/>
    </row>
    <row r="321" spans="1:16">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720"/>
    </row>
    <row r="322" spans="1:16">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720"/>
    </row>
    <row r="323" spans="1:16">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720"/>
    </row>
    <row r="324" spans="1:16">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720"/>
    </row>
    <row r="325" spans="1:16">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720"/>
    </row>
    <row r="326" spans="1:16">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720"/>
    </row>
    <row r="327" spans="1:16">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720"/>
    </row>
    <row r="328" spans="1:16">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720"/>
    </row>
    <row r="329" spans="1:16">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720"/>
    </row>
    <row r="330" spans="1:16">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720"/>
    </row>
    <row r="331" spans="1:16">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720"/>
    </row>
    <row r="332" spans="1:16">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720"/>
    </row>
    <row r="333" spans="1:16">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720"/>
    </row>
    <row r="334" spans="1:16">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7"/>
      <c r="P334" s="706"/>
    </row>
    <row r="335" spans="1:16">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7"/>
      <c r="P335" s="706"/>
    </row>
    <row r="336" spans="1:16">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7"/>
      <c r="P336" s="706"/>
    </row>
    <row r="337" spans="1:16">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6"/>
      <c r="P337" s="706"/>
    </row>
    <row r="338" spans="1:16">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6"/>
      <c r="P338" s="706"/>
    </row>
    <row r="339" spans="1:16">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6"/>
      <c r="P339" s="549"/>
    </row>
    <row r="340" spans="1:16">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6"/>
      <c r="P340" s="549"/>
    </row>
    <row r="341" spans="1:16">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6"/>
      <c r="P341" s="549"/>
    </row>
    <row r="342" spans="1:16">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6"/>
      <c r="P342" s="549"/>
    </row>
    <row r="343" spans="1:16">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6"/>
      <c r="P343" s="549"/>
    </row>
    <row r="344" spans="1:16">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6"/>
      <c r="P344" s="549"/>
    </row>
    <row r="345" spans="1:16">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6"/>
      <c r="P345" s="549"/>
    </row>
    <row r="346" spans="1:16">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39"/>
      <c r="P346" s="549"/>
    </row>
    <row r="347" spans="1:16">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39"/>
      <c r="P347" s="549"/>
    </row>
    <row r="348" spans="1:16">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39"/>
      <c r="P348" s="549"/>
    </row>
    <row r="349" spans="1:16">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39"/>
      <c r="P349" s="549"/>
    </row>
    <row r="350" spans="1:16">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39"/>
      <c r="P350" s="549"/>
    </row>
    <row r="351" spans="1:16">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39"/>
      <c r="P351" s="549"/>
    </row>
    <row r="352" spans="1:16">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39"/>
      <c r="P352" s="549"/>
    </row>
    <row r="353" spans="1:24">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39"/>
      <c r="P353" s="549"/>
    </row>
    <row r="354" spans="1:24">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39"/>
      <c r="P354" s="549"/>
    </row>
    <row r="355" spans="1:24">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39"/>
      <c r="P355" s="549"/>
    </row>
    <row r="356" spans="1:24">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39"/>
      <c r="P356" s="549"/>
      <c r="T356" s="419"/>
      <c r="U356" s="416"/>
      <c r="V356" s="416"/>
      <c r="W356" s="416"/>
      <c r="X356" s="418"/>
    </row>
    <row r="357" spans="1:24">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39"/>
      <c r="P357" s="549"/>
      <c r="T357" s="419"/>
      <c r="U357" s="416"/>
      <c r="V357" s="416"/>
      <c r="W357" s="416"/>
      <c r="X357" s="418"/>
    </row>
    <row r="358" spans="1:24">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39"/>
      <c r="P358" s="549"/>
      <c r="T358" s="419"/>
      <c r="U358" s="416"/>
      <c r="V358" s="416"/>
      <c r="W358" s="416"/>
      <c r="X358" s="418"/>
    </row>
    <row r="359" spans="1:24">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39"/>
      <c r="P359" s="549"/>
      <c r="T359" s="419"/>
      <c r="U359" s="416"/>
      <c r="V359" s="416"/>
      <c r="W359" s="416"/>
      <c r="X359" s="418"/>
    </row>
    <row r="360" spans="1:24">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39"/>
      <c r="P360" s="549"/>
      <c r="T360" s="419"/>
      <c r="U360" s="416"/>
      <c r="V360" s="416"/>
      <c r="W360" s="416"/>
      <c r="X360" s="418"/>
    </row>
    <row r="361" spans="1:24">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39"/>
      <c r="P361" s="549"/>
      <c r="T361" s="419"/>
      <c r="U361" s="416"/>
      <c r="V361" s="416"/>
      <c r="W361" s="416"/>
      <c r="X361" s="418"/>
    </row>
    <row r="362" spans="1:24">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39"/>
      <c r="P362" s="549"/>
      <c r="T362" s="419"/>
      <c r="U362" s="416"/>
      <c r="V362" s="416"/>
      <c r="W362" s="416"/>
      <c r="X362" s="418"/>
    </row>
    <row r="363" spans="1:24">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39"/>
      <c r="P363" s="549"/>
      <c r="T363" s="419"/>
      <c r="U363" s="416"/>
      <c r="V363" s="416"/>
      <c r="W363" s="416"/>
      <c r="X363" s="418"/>
    </row>
    <row r="364" spans="1:24">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39"/>
      <c r="P364" s="549"/>
      <c r="T364" s="419"/>
      <c r="U364" s="416"/>
      <c r="V364" s="416"/>
      <c r="W364" s="416"/>
      <c r="X364" s="418"/>
    </row>
    <row r="365" spans="1:24">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36"/>
      <c r="P365" s="549"/>
      <c r="T365" s="419"/>
      <c r="U365" s="416"/>
      <c r="V365" s="416"/>
      <c r="W365" s="416"/>
      <c r="X365" s="418"/>
    </row>
    <row r="366" spans="1:24">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36"/>
      <c r="P366" s="549"/>
      <c r="T366" s="419"/>
      <c r="U366" s="416"/>
      <c r="V366" s="416"/>
      <c r="W366" s="416"/>
      <c r="X366" s="418"/>
    </row>
    <row r="367" spans="1:24">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35"/>
      <c r="P367" s="549"/>
      <c r="T367" s="419"/>
      <c r="U367" s="416"/>
      <c r="V367" s="416"/>
      <c r="W367" s="416"/>
      <c r="X367" s="418"/>
    </row>
    <row r="368" spans="1:24">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35"/>
      <c r="P368" s="549"/>
      <c r="T368" s="419"/>
      <c r="U368" s="416"/>
      <c r="V368" s="416"/>
      <c r="W368" s="416"/>
      <c r="X368" s="418"/>
    </row>
    <row r="369" spans="1:24">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35"/>
      <c r="P369" s="549"/>
      <c r="T369" s="419"/>
      <c r="U369" s="416"/>
      <c r="V369" s="416"/>
      <c r="W369" s="416"/>
      <c r="X369" s="418"/>
    </row>
    <row r="370" spans="1:24">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35"/>
      <c r="P370" s="549"/>
      <c r="T370" s="419"/>
      <c r="U370" s="416"/>
      <c r="V370" s="416"/>
      <c r="W370" s="416"/>
      <c r="X370" s="418"/>
    </row>
    <row r="371" spans="1:24">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29"/>
      <c r="P371" s="549"/>
      <c r="T371" s="419"/>
      <c r="U371" s="416"/>
      <c r="V371" s="416"/>
      <c r="W371" s="416"/>
      <c r="X371" s="418"/>
    </row>
    <row r="372" spans="1:24">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29"/>
      <c r="P372" s="549"/>
      <c r="T372" s="419"/>
      <c r="U372" s="416"/>
      <c r="V372" s="416"/>
      <c r="W372" s="416"/>
      <c r="X372" s="418"/>
    </row>
    <row r="373" spans="1:24">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29"/>
      <c r="P373" s="549"/>
      <c r="T373" s="419"/>
      <c r="U373" s="416"/>
      <c r="V373" s="416"/>
      <c r="W373" s="416"/>
      <c r="X373" s="418"/>
    </row>
    <row r="374" spans="1:24">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29"/>
      <c r="P374" s="549"/>
      <c r="T374" s="419"/>
      <c r="U374" s="416"/>
      <c r="V374" s="416"/>
      <c r="W374" s="416"/>
      <c r="X374" s="418"/>
    </row>
    <row r="375" spans="1:24">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29"/>
      <c r="P375" s="549"/>
      <c r="T375" s="419"/>
      <c r="U375" s="416"/>
      <c r="V375" s="416"/>
      <c r="W375" s="416"/>
      <c r="X375" s="418"/>
    </row>
    <row r="376" spans="1:24">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29"/>
      <c r="P376" s="549"/>
      <c r="T376" s="419"/>
      <c r="U376" s="416"/>
      <c r="V376" s="416"/>
      <c r="W376" s="416"/>
      <c r="X376" s="418"/>
    </row>
    <row r="377" spans="1:24">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29"/>
      <c r="P377" s="549"/>
      <c r="T377" s="419"/>
      <c r="U377" s="416"/>
      <c r="V377" s="416"/>
      <c r="W377" s="416"/>
      <c r="X377" s="418"/>
    </row>
    <row r="378" spans="1:24">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29"/>
      <c r="P378" s="549"/>
      <c r="T378" s="419"/>
      <c r="U378" s="416"/>
      <c r="V378" s="416"/>
      <c r="W378" s="416"/>
      <c r="X378" s="418"/>
    </row>
    <row r="379" spans="1:24">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29"/>
      <c r="P379" s="549"/>
      <c r="T379" s="419"/>
      <c r="U379" s="416"/>
      <c r="V379" s="416"/>
      <c r="W379" s="416"/>
      <c r="X379" s="418"/>
    </row>
    <row r="380" spans="1:24">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29"/>
      <c r="P380" s="549"/>
      <c r="T380" s="419"/>
      <c r="U380" s="416"/>
      <c r="V380" s="416"/>
      <c r="W380" s="416"/>
      <c r="X380" s="418"/>
    </row>
    <row r="381" spans="1:24">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29"/>
      <c r="P381" s="549"/>
      <c r="T381" s="419"/>
      <c r="U381" s="416"/>
      <c r="V381" s="416"/>
      <c r="W381" s="416"/>
      <c r="X381" s="418"/>
    </row>
    <row r="382" spans="1:24">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29"/>
      <c r="P382" s="549"/>
      <c r="T382" s="419"/>
      <c r="U382" s="416"/>
      <c r="V382" s="416"/>
      <c r="W382" s="416"/>
      <c r="X382" s="418"/>
    </row>
    <row r="383" spans="1:24">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29"/>
      <c r="P383" s="549"/>
      <c r="T383" s="419"/>
      <c r="U383" s="416"/>
      <c r="V383" s="416"/>
      <c r="W383" s="416"/>
      <c r="X383" s="418"/>
    </row>
    <row r="384" spans="1:24">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29"/>
      <c r="P384" s="549"/>
      <c r="T384" s="419"/>
      <c r="U384" s="416"/>
      <c r="V384" s="416"/>
      <c r="W384" s="416"/>
      <c r="X384" s="418"/>
    </row>
    <row r="385" spans="1:24">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29"/>
      <c r="P385" s="549"/>
      <c r="T385" s="419"/>
      <c r="U385" s="416"/>
      <c r="V385" s="416"/>
      <c r="W385" s="416"/>
      <c r="X385" s="418"/>
    </row>
    <row r="386" spans="1:24">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29"/>
      <c r="P386" s="549"/>
      <c r="T386" s="419"/>
      <c r="U386" s="416"/>
      <c r="V386" s="416"/>
      <c r="W386" s="416"/>
      <c r="X386" s="418"/>
    </row>
    <row r="387" spans="1:24">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29"/>
      <c r="P387" s="549"/>
      <c r="T387" s="419"/>
      <c r="U387" s="416"/>
      <c r="V387" s="416"/>
      <c r="W387" s="416"/>
      <c r="X387" s="418"/>
    </row>
    <row r="388" spans="1:24">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29"/>
      <c r="P388" s="549"/>
      <c r="T388" s="419"/>
      <c r="U388" s="416"/>
      <c r="V388" s="416"/>
      <c r="W388" s="416"/>
      <c r="X388" s="418"/>
    </row>
    <row r="389" spans="1:24">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29"/>
      <c r="P389" s="549"/>
      <c r="T389" s="419"/>
      <c r="U389" s="416"/>
      <c r="V389" s="416"/>
      <c r="W389" s="416"/>
      <c r="X389" s="418"/>
    </row>
    <row r="390" spans="1:24">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29"/>
      <c r="P390" s="549"/>
      <c r="T390" s="419"/>
      <c r="U390" s="416"/>
      <c r="V390" s="416"/>
      <c r="W390" s="416"/>
      <c r="X390" s="418"/>
    </row>
    <row r="391" spans="1:24">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29"/>
      <c r="P391" s="549"/>
      <c r="T391" s="419"/>
      <c r="U391" s="416"/>
      <c r="V391" s="416"/>
      <c r="W391" s="416"/>
      <c r="X391" s="418"/>
    </row>
    <row r="392" spans="1:24">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29"/>
      <c r="P392" s="549"/>
      <c r="T392" s="419"/>
      <c r="U392" s="416"/>
      <c r="V392" s="416"/>
      <c r="W392" s="416"/>
      <c r="X392" s="418"/>
    </row>
    <row r="393" spans="1:24">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29"/>
      <c r="P393" s="549"/>
      <c r="T393" s="419"/>
      <c r="U393" s="416"/>
      <c r="V393" s="416"/>
      <c r="W393" s="416"/>
      <c r="X393" s="418"/>
    </row>
    <row r="394" spans="1:24">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29"/>
      <c r="P394" s="549"/>
      <c r="T394" s="419"/>
      <c r="U394" s="416"/>
      <c r="V394" s="416"/>
      <c r="W394" s="416"/>
      <c r="X394" s="418"/>
    </row>
    <row r="395" spans="1:24">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29"/>
      <c r="P395" s="549"/>
      <c r="T395" s="419"/>
      <c r="U395" s="416"/>
      <c r="V395" s="416"/>
      <c r="W395" s="416"/>
      <c r="X395" s="418"/>
    </row>
    <row r="396" spans="1:24">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29"/>
      <c r="P396" s="549"/>
      <c r="T396" s="419"/>
      <c r="U396" s="416"/>
      <c r="V396" s="416"/>
      <c r="W396" s="416"/>
      <c r="X396" s="418"/>
    </row>
    <row r="397" spans="1:24">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29"/>
      <c r="P397" s="549"/>
      <c r="T397" s="419"/>
      <c r="U397" s="416"/>
      <c r="V397" s="416"/>
      <c r="W397" s="416"/>
      <c r="X397" s="418"/>
    </row>
    <row r="398" spans="1:24">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29"/>
      <c r="P398" s="549"/>
      <c r="T398" s="419"/>
      <c r="U398" s="416"/>
      <c r="V398" s="416"/>
      <c r="W398" s="416"/>
      <c r="X398" s="418"/>
    </row>
    <row r="399" spans="1:24">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5"/>
      <c r="P401" s="549"/>
      <c r="T401" s="419"/>
      <c r="U401" s="416"/>
      <c r="V401" s="416"/>
      <c r="W401" s="416"/>
      <c r="X401" s="418"/>
    </row>
    <row r="402" spans="1:24">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5"/>
      <c r="P402" s="549"/>
      <c r="T402" s="419"/>
      <c r="U402" s="416"/>
      <c r="V402" s="416"/>
      <c r="W402" s="416"/>
      <c r="X402" s="418"/>
    </row>
    <row r="403" spans="1:24">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3"/>
      <c r="P403" s="549"/>
      <c r="T403" s="419"/>
      <c r="U403" s="416"/>
      <c r="V403" s="416"/>
      <c r="W403" s="416"/>
      <c r="X403" s="418"/>
    </row>
    <row r="404" spans="1:24">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3"/>
      <c r="P404" s="549"/>
      <c r="T404" s="419"/>
      <c r="U404" s="416"/>
      <c r="V404" s="416"/>
      <c r="W404" s="416"/>
      <c r="X404" s="418"/>
    </row>
    <row r="405" spans="1:24">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3"/>
      <c r="P405" s="549"/>
      <c r="T405" s="419"/>
      <c r="U405" s="416"/>
      <c r="V405" s="416"/>
      <c r="W405" s="416"/>
      <c r="X405" s="418"/>
    </row>
    <row r="406" spans="1:24">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3"/>
      <c r="P406" s="549"/>
      <c r="T406" s="419"/>
      <c r="U406" s="416"/>
      <c r="V406" s="416"/>
      <c r="W406" s="416"/>
      <c r="X406" s="418"/>
    </row>
    <row r="407" spans="1:24">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2"/>
      <c r="P407" s="549"/>
      <c r="T407" s="419"/>
      <c r="U407" s="416"/>
      <c r="V407" s="416"/>
      <c r="W407" s="416"/>
      <c r="X407" s="418"/>
    </row>
    <row r="408" spans="1:24">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1"/>
      <c r="P408" s="549"/>
      <c r="T408" s="419"/>
      <c r="U408" s="416"/>
      <c r="V408" s="416"/>
      <c r="W408" s="416"/>
      <c r="X408" s="418"/>
    </row>
    <row r="409" spans="1:24">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1"/>
      <c r="P409" s="549"/>
      <c r="T409" s="419"/>
      <c r="U409" s="416"/>
      <c r="V409" s="416"/>
      <c r="W409" s="416"/>
      <c r="X409" s="418"/>
    </row>
    <row r="410" spans="1:24">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1"/>
      <c r="P410" s="549"/>
      <c r="T410" s="419"/>
      <c r="U410" s="416"/>
      <c r="V410" s="416"/>
      <c r="W410" s="416"/>
      <c r="X410" s="418"/>
    </row>
    <row r="411" spans="1:24">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1"/>
      <c r="P411" s="549"/>
      <c r="T411" s="419"/>
      <c r="U411" s="416"/>
      <c r="V411" s="416"/>
      <c r="W411" s="416"/>
      <c r="X411" s="418"/>
    </row>
    <row r="412" spans="1:24">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1"/>
      <c r="P412" s="549"/>
      <c r="T412" s="419"/>
      <c r="U412" s="416"/>
      <c r="V412" s="416"/>
      <c r="W412" s="416"/>
      <c r="X412" s="418"/>
    </row>
    <row r="413" spans="1:24">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1"/>
      <c r="P413" s="549"/>
      <c r="T413" s="419"/>
      <c r="U413" s="416"/>
      <c r="V413" s="416"/>
      <c r="W413" s="416"/>
      <c r="X413" s="418"/>
    </row>
    <row r="414" spans="1:24">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1"/>
      <c r="P414" s="549"/>
      <c r="T414" s="419"/>
      <c r="U414" s="416"/>
      <c r="V414" s="416"/>
      <c r="W414" s="416"/>
      <c r="X414" s="418"/>
    </row>
    <row r="415" spans="1:24">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1"/>
      <c r="P415" s="549"/>
      <c r="T415" s="419"/>
      <c r="U415" s="416"/>
      <c r="V415" s="416"/>
      <c r="W415" s="416"/>
      <c r="X415" s="418"/>
    </row>
    <row r="416" spans="1:24">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1"/>
      <c r="P416" s="549"/>
      <c r="T416" s="419"/>
      <c r="U416" s="416"/>
      <c r="V416" s="416"/>
      <c r="W416" s="416"/>
      <c r="X416" s="418"/>
    </row>
    <row r="417" spans="1:24">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1"/>
      <c r="P417" s="549"/>
      <c r="T417" s="419"/>
      <c r="U417" s="416"/>
      <c r="V417" s="416"/>
      <c r="W417" s="416"/>
      <c r="X417" s="418"/>
    </row>
    <row r="418" spans="1:24">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1"/>
      <c r="P418" s="549"/>
      <c r="T418" s="419"/>
      <c r="U418" s="416"/>
      <c r="V418" s="416"/>
      <c r="W418" s="416"/>
      <c r="X418" s="418"/>
    </row>
    <row r="419" spans="1:24">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1"/>
      <c r="P419" s="549"/>
      <c r="T419" s="419"/>
      <c r="U419" s="416"/>
      <c r="V419" s="416"/>
      <c r="W419" s="416"/>
      <c r="X419" s="418"/>
    </row>
    <row r="420" spans="1:24">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1"/>
      <c r="P420" s="549"/>
      <c r="T420" s="419"/>
      <c r="U420" s="416"/>
      <c r="V420" s="416"/>
      <c r="W420" s="416"/>
      <c r="X420" s="418"/>
    </row>
    <row r="421" spans="1:24">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1"/>
      <c r="P421" s="549"/>
      <c r="T421" s="419"/>
      <c r="U421" s="416"/>
      <c r="V421" s="416"/>
      <c r="W421" s="416"/>
      <c r="X421" s="418"/>
    </row>
    <row r="422" spans="1:24">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1"/>
      <c r="P422" s="549"/>
      <c r="T422" s="419"/>
      <c r="U422" s="416"/>
      <c r="V422" s="416"/>
      <c r="W422" s="416"/>
      <c r="X422" s="418"/>
    </row>
    <row r="423" spans="1:24">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1"/>
      <c r="P423" s="549"/>
      <c r="T423" s="419"/>
      <c r="U423" s="416"/>
      <c r="V423" s="416"/>
      <c r="W423" s="416"/>
      <c r="X423" s="418"/>
    </row>
    <row r="424" spans="1:24">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1"/>
      <c r="P424" s="549"/>
      <c r="T424" s="419"/>
      <c r="U424" s="416"/>
      <c r="V424" s="416"/>
      <c r="W424" s="416"/>
      <c r="X424" s="418"/>
    </row>
    <row r="425" spans="1:24">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1"/>
      <c r="P425" s="549"/>
      <c r="T425" s="419"/>
      <c r="U425" s="416"/>
      <c r="V425" s="416"/>
      <c r="W425" s="416"/>
      <c r="X425" s="418"/>
    </row>
    <row r="426" spans="1:24">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1"/>
      <c r="P426" s="549"/>
      <c r="T426" s="419"/>
      <c r="U426" s="416"/>
      <c r="V426" s="416"/>
      <c r="W426" s="416"/>
      <c r="X426" s="418"/>
    </row>
    <row r="427" spans="1:24">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1"/>
      <c r="P427" s="549"/>
      <c r="T427" s="419"/>
      <c r="U427" s="416"/>
      <c r="V427" s="416"/>
      <c r="W427" s="416"/>
      <c r="X427" s="418"/>
    </row>
    <row r="428" spans="1:24">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1"/>
      <c r="P428" s="549"/>
      <c r="T428" s="419"/>
      <c r="U428" s="416"/>
      <c r="V428" s="416"/>
      <c r="W428" s="416"/>
      <c r="X428" s="418"/>
    </row>
    <row r="429" spans="1:24">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1"/>
      <c r="P429" s="549"/>
      <c r="T429" s="419"/>
      <c r="U429" s="416"/>
      <c r="V429" s="416"/>
      <c r="W429" s="416"/>
      <c r="X429" s="418"/>
    </row>
    <row r="430" spans="1:24">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1"/>
      <c r="P430" s="549"/>
      <c r="T430" s="419"/>
      <c r="U430" s="416"/>
      <c r="V430" s="416"/>
      <c r="W430" s="416"/>
      <c r="X430" s="418"/>
    </row>
    <row r="431" spans="1:24">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1"/>
      <c r="P431" s="549"/>
      <c r="T431" s="419"/>
      <c r="U431" s="416"/>
      <c r="V431" s="416"/>
      <c r="W431" s="416"/>
      <c r="X431" s="418"/>
    </row>
    <row r="432" spans="1:24">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1"/>
      <c r="P432" s="549"/>
      <c r="T432" s="419"/>
      <c r="U432" s="416"/>
      <c r="V432" s="416"/>
      <c r="W432" s="416"/>
      <c r="X432" s="418"/>
    </row>
    <row r="433" spans="1:24">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1"/>
      <c r="P433" s="549"/>
      <c r="T433" s="419"/>
      <c r="U433" s="416"/>
      <c r="V433" s="416"/>
      <c r="W433" s="416"/>
      <c r="X433" s="418"/>
    </row>
    <row r="434" spans="1:24">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1"/>
      <c r="P434" s="549"/>
      <c r="T434" s="419"/>
      <c r="U434" s="416"/>
      <c r="V434" s="416"/>
      <c r="W434" s="416"/>
      <c r="X434" s="418"/>
    </row>
    <row r="435" spans="1:24">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1"/>
      <c r="P435" s="549"/>
      <c r="T435" s="419"/>
      <c r="U435" s="416"/>
      <c r="V435" s="416"/>
      <c r="W435" s="416"/>
      <c r="X435" s="418"/>
    </row>
    <row r="436" spans="1:24">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5"/>
      <c r="T444" s="419"/>
      <c r="U444" s="416"/>
      <c r="V444" s="416"/>
      <c r="W444" s="416"/>
      <c r="X444" s="418"/>
    </row>
    <row r="445" spans="1:24">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5"/>
      <c r="T445" s="419"/>
      <c r="U445" s="416"/>
      <c r="V445" s="416"/>
      <c r="W445" s="416"/>
      <c r="X445" s="418"/>
    </row>
    <row r="446" spans="1:24">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5"/>
      <c r="T446" s="419"/>
      <c r="U446" s="416"/>
      <c r="V446" s="416"/>
      <c r="W446" s="416"/>
      <c r="X446" s="418"/>
    </row>
    <row r="447" spans="1:24">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5"/>
      <c r="T447" s="419"/>
      <c r="U447" s="416"/>
      <c r="V447" s="416"/>
      <c r="W447" s="416"/>
      <c r="X447" s="418"/>
    </row>
    <row r="448" spans="1:24">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5"/>
      <c r="T448" s="419"/>
      <c r="U448" s="416"/>
      <c r="V448" s="416"/>
      <c r="W448" s="416"/>
      <c r="X448" s="418"/>
    </row>
    <row r="449" spans="1:24">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5"/>
      <c r="T449" s="419"/>
      <c r="U449" s="416"/>
      <c r="V449" s="416"/>
      <c r="W449" s="416"/>
      <c r="X449" s="418"/>
    </row>
    <row r="450" spans="1:24">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5"/>
      <c r="T450" s="419"/>
      <c r="U450" s="416"/>
      <c r="V450" s="416"/>
      <c r="W450" s="416"/>
      <c r="X450" s="418"/>
    </row>
    <row r="451" spans="1:24">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5"/>
      <c r="T451" s="419"/>
      <c r="U451" s="416"/>
      <c r="V451" s="416"/>
      <c r="W451" s="416"/>
      <c r="X451" s="418"/>
    </row>
    <row r="452" spans="1:24">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5"/>
      <c r="T452" s="419"/>
      <c r="U452" s="416"/>
      <c r="V452" s="416"/>
      <c r="W452" s="416"/>
      <c r="X452" s="418"/>
    </row>
    <row r="453" spans="1:24">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5"/>
      <c r="T453" s="419"/>
      <c r="U453" s="416"/>
      <c r="V453" s="416"/>
      <c r="W453" s="416"/>
      <c r="X453" s="418"/>
    </row>
    <row r="454" spans="1:24">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5"/>
      <c r="T454" s="419"/>
      <c r="U454" s="416"/>
      <c r="V454" s="416"/>
      <c r="W454" s="416"/>
      <c r="X454" s="418"/>
    </row>
    <row r="455" spans="1:24">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5"/>
      <c r="T455" s="419"/>
      <c r="U455" s="416"/>
      <c r="V455" s="416"/>
      <c r="W455" s="416"/>
      <c r="X455" s="418"/>
    </row>
    <row r="456" spans="1:24">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5"/>
      <c r="T456" s="419"/>
      <c r="U456" s="416"/>
      <c r="V456" s="416"/>
      <c r="W456" s="416"/>
      <c r="X456" s="418"/>
    </row>
    <row r="457" spans="1:24">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5"/>
      <c r="T457" s="419"/>
      <c r="U457" s="416"/>
      <c r="V457" s="416"/>
      <c r="W457" s="416"/>
      <c r="X457" s="418"/>
    </row>
    <row r="458" spans="1:24">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5"/>
      <c r="T458" s="419"/>
      <c r="U458" s="416"/>
      <c r="V458" s="416"/>
      <c r="W458" s="416"/>
      <c r="X458" s="418"/>
    </row>
    <row r="459" spans="1:24">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1"/>
      <c r="T459" s="419"/>
      <c r="U459" s="416"/>
      <c r="V459" s="416"/>
      <c r="W459" s="416"/>
      <c r="X459" s="418"/>
    </row>
    <row r="460" spans="1:24">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14"/>
      <c r="P460" s="541"/>
      <c r="T460" s="419"/>
      <c r="U460" s="416"/>
      <c r="V460" s="416"/>
      <c r="W460" s="416"/>
      <c r="X460" s="418"/>
    </row>
    <row r="461" spans="1:24">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14"/>
      <c r="P461" s="541"/>
      <c r="T461" s="419"/>
      <c r="U461" s="416"/>
      <c r="V461" s="416"/>
      <c r="W461" s="416"/>
      <c r="X461" s="418"/>
    </row>
    <row r="462" spans="1:24">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14"/>
      <c r="P462" s="541"/>
      <c r="T462" s="419"/>
      <c r="U462" s="416"/>
      <c r="V462" s="416"/>
      <c r="W462" s="416"/>
      <c r="X462" s="418"/>
    </row>
    <row r="463" spans="1:24">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14"/>
      <c r="P463" s="541"/>
      <c r="T463" s="419"/>
      <c r="U463" s="416"/>
      <c r="V463" s="416"/>
      <c r="W463" s="416"/>
      <c r="X463" s="418"/>
    </row>
    <row r="464" spans="1:24">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14"/>
      <c r="P464" s="541"/>
      <c r="T464" s="419"/>
      <c r="U464" s="416"/>
      <c r="V464" s="416"/>
      <c r="W464" s="416"/>
      <c r="X464" s="418"/>
    </row>
    <row r="465" spans="1:24">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14"/>
      <c r="P465" s="541"/>
      <c r="T465" s="419"/>
      <c r="U465" s="416"/>
      <c r="V465" s="416"/>
      <c r="W465" s="416"/>
      <c r="X465" s="418"/>
    </row>
    <row r="466" spans="1:24">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14"/>
      <c r="P466" s="541"/>
      <c r="T466" s="419"/>
      <c r="U466" s="416"/>
      <c r="V466" s="416"/>
      <c r="W466" s="416"/>
      <c r="X466" s="418"/>
    </row>
    <row r="467" spans="1:24">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14"/>
      <c r="P467" s="541"/>
      <c r="T467" s="419"/>
      <c r="U467" s="416"/>
      <c r="V467" s="416"/>
      <c r="W467" s="416"/>
      <c r="X467" s="418"/>
    </row>
    <row r="468" spans="1:24">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14"/>
      <c r="P468" s="541"/>
      <c r="T468" s="419"/>
      <c r="U468" s="416"/>
      <c r="V468" s="416"/>
      <c r="W468" s="416"/>
      <c r="X468" s="418"/>
    </row>
    <row r="469" spans="1:24">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14"/>
      <c r="P469" s="541"/>
      <c r="T469" s="419"/>
      <c r="U469" s="416"/>
      <c r="V469" s="416"/>
      <c r="W469" s="416"/>
      <c r="X469" s="418"/>
    </row>
    <row r="470" spans="1:24">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14"/>
      <c r="P470" s="541"/>
      <c r="T470" s="419"/>
      <c r="U470" s="416"/>
      <c r="V470" s="416"/>
      <c r="W470" s="416"/>
      <c r="X470" s="418"/>
    </row>
    <row r="471" spans="1:24">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14"/>
      <c r="P471" s="541"/>
      <c r="T471" s="419"/>
      <c r="U471" s="416"/>
      <c r="V471" s="416"/>
      <c r="W471" s="416"/>
      <c r="X471" s="418"/>
    </row>
    <row r="472" spans="1:24">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14"/>
      <c r="P472" s="541"/>
      <c r="T472" s="419"/>
      <c r="U472" s="416"/>
      <c r="V472" s="416"/>
      <c r="W472" s="416"/>
      <c r="X472" s="418"/>
    </row>
    <row r="473" spans="1:24">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14"/>
      <c r="P473" s="541"/>
      <c r="T473" s="419"/>
      <c r="U473" s="416"/>
      <c r="V473" s="416"/>
      <c r="W473" s="416"/>
      <c r="X473" s="418"/>
    </row>
    <row r="474" spans="1:24">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14"/>
      <c r="P474" s="541"/>
      <c r="T474" s="419"/>
      <c r="U474" s="416"/>
      <c r="V474" s="416"/>
      <c r="W474" s="416"/>
      <c r="X474" s="418"/>
    </row>
    <row r="475" spans="1:24">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14"/>
      <c r="P475" s="541"/>
      <c r="T475" s="419"/>
      <c r="U475" s="416"/>
      <c r="V475" s="416"/>
      <c r="W475" s="416"/>
      <c r="X475" s="418"/>
    </row>
    <row r="476" spans="1:24">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14"/>
      <c r="P476" s="541"/>
      <c r="T476" s="419"/>
      <c r="U476" s="416"/>
      <c r="V476" s="416"/>
      <c r="W476" s="416"/>
      <c r="X476" s="418"/>
    </row>
    <row r="477" spans="1:24">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14"/>
      <c r="P477" s="541"/>
      <c r="T477" s="419"/>
      <c r="U477" s="416"/>
      <c r="V477" s="416"/>
      <c r="W477" s="416"/>
      <c r="X477" s="418"/>
    </row>
    <row r="478" spans="1:24">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14"/>
      <c r="P478" s="541"/>
      <c r="T478" s="419"/>
      <c r="U478" s="416"/>
      <c r="V478" s="416"/>
      <c r="W478" s="416"/>
      <c r="X478" s="418"/>
    </row>
    <row r="479" spans="1:24">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14"/>
      <c r="P479" s="541"/>
      <c r="T479" s="419"/>
      <c r="U479" s="416"/>
      <c r="V479" s="416"/>
      <c r="W479" s="416"/>
      <c r="X479" s="418"/>
    </row>
    <row r="480" spans="1:24">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14"/>
      <c r="P480" s="541"/>
      <c r="T480" s="419"/>
      <c r="U480" s="416"/>
      <c r="V480" s="416"/>
      <c r="W480" s="416"/>
      <c r="X480" s="418"/>
    </row>
    <row r="481" spans="1:24">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14"/>
      <c r="P481" s="541"/>
      <c r="T481" s="419"/>
      <c r="U481" s="416"/>
      <c r="V481" s="416"/>
      <c r="W481" s="416"/>
      <c r="X481" s="418"/>
    </row>
    <row r="482" spans="1:24">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14"/>
      <c r="P482" s="541"/>
      <c r="T482" s="419"/>
      <c r="U482" s="416"/>
      <c r="V482" s="416"/>
      <c r="W482" s="416"/>
      <c r="X482" s="418"/>
    </row>
    <row r="483" spans="1:24">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14"/>
      <c r="P483" s="541"/>
      <c r="T483" s="419"/>
      <c r="U483" s="416"/>
      <c r="V483" s="416"/>
      <c r="W483" s="416"/>
      <c r="X483" s="418"/>
    </row>
    <row r="484" spans="1:24">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14"/>
      <c r="P484" s="541"/>
      <c r="T484" s="419"/>
      <c r="U484" s="416"/>
      <c r="V484" s="416"/>
      <c r="W484" s="416"/>
      <c r="X484" s="418"/>
    </row>
    <row r="485" spans="1:24">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14"/>
      <c r="P485" s="541"/>
      <c r="T485" s="419"/>
      <c r="U485" s="416"/>
      <c r="V485" s="416"/>
      <c r="W485" s="416"/>
      <c r="X485" s="418"/>
    </row>
    <row r="486" spans="1:24">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14"/>
      <c r="P486" s="541"/>
      <c r="T486" s="419"/>
      <c r="U486" s="416"/>
      <c r="V486" s="416"/>
      <c r="W486" s="416"/>
      <c r="X486" s="418"/>
    </row>
    <row r="487" spans="1:24">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14"/>
      <c r="P487" s="541"/>
      <c r="T487" s="419"/>
      <c r="U487" s="416"/>
      <c r="V487" s="416"/>
      <c r="W487" s="416"/>
      <c r="X487" s="418"/>
    </row>
    <row r="488" spans="1:24">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08"/>
      <c r="P499" s="541"/>
      <c r="T499" s="419"/>
      <c r="U499" s="416"/>
      <c r="V499" s="416"/>
      <c r="W499" s="416"/>
      <c r="X499" s="418"/>
    </row>
    <row r="500" spans="1:24">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08"/>
      <c r="P500" s="541"/>
      <c r="T500" s="419"/>
      <c r="U500" s="416"/>
      <c r="V500" s="416"/>
      <c r="W500" s="416"/>
      <c r="X500" s="418"/>
    </row>
    <row r="501" spans="1:24">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08"/>
      <c r="P501" s="541"/>
      <c r="T501" s="419"/>
      <c r="U501" s="416"/>
      <c r="V501" s="416"/>
      <c r="W501" s="416"/>
      <c r="X501" s="418"/>
    </row>
    <row r="502" spans="1:24">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08"/>
      <c r="P502" s="541"/>
      <c r="T502" s="419"/>
      <c r="U502" s="416"/>
      <c r="V502" s="416"/>
      <c r="W502" s="416"/>
      <c r="X502" s="418"/>
    </row>
    <row r="503" spans="1:24">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08"/>
      <c r="P503" s="541"/>
      <c r="T503" s="419"/>
      <c r="U503" s="416"/>
      <c r="V503" s="416"/>
      <c r="W503" s="416"/>
      <c r="X503" s="418"/>
    </row>
    <row r="504" spans="1:24">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08"/>
      <c r="P504" s="541"/>
      <c r="T504" s="419"/>
      <c r="U504" s="416"/>
      <c r="V504" s="416"/>
      <c r="W504" s="416"/>
      <c r="X504" s="418"/>
    </row>
    <row r="505" spans="1:24">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08"/>
      <c r="P505" s="541"/>
      <c r="T505" s="419"/>
      <c r="U505" s="416"/>
      <c r="V505" s="416"/>
      <c r="W505" s="416"/>
      <c r="X505" s="418"/>
    </row>
    <row r="506" spans="1:24">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08"/>
      <c r="P506" s="541"/>
      <c r="T506" s="419"/>
      <c r="U506" s="416"/>
      <c r="V506" s="416"/>
      <c r="W506" s="416"/>
      <c r="X506" s="418"/>
    </row>
    <row r="507" spans="1:24">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08"/>
      <c r="P507" s="541"/>
      <c r="T507" s="419"/>
      <c r="U507" s="416"/>
      <c r="V507" s="416"/>
      <c r="W507" s="416"/>
      <c r="X507" s="418"/>
    </row>
    <row r="508" spans="1:24">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08"/>
      <c r="P508" s="541"/>
      <c r="T508" s="419"/>
      <c r="U508" s="416"/>
      <c r="V508" s="416"/>
      <c r="W508" s="416"/>
      <c r="X508" s="418"/>
    </row>
    <row r="509" spans="1:24">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08"/>
      <c r="P509" s="541"/>
      <c r="T509" s="419"/>
      <c r="U509" s="416"/>
      <c r="V509" s="416"/>
      <c r="W509" s="416"/>
      <c r="X509" s="418"/>
    </row>
    <row r="510" spans="1:24">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08"/>
      <c r="P510" s="541"/>
      <c r="T510" s="419"/>
      <c r="U510" s="416"/>
      <c r="V510" s="416"/>
      <c r="W510" s="416"/>
      <c r="X510" s="418"/>
    </row>
    <row r="511" spans="1:24">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08"/>
      <c r="P511" s="541"/>
      <c r="T511" s="419"/>
      <c r="U511" s="416"/>
      <c r="V511" s="416"/>
      <c r="W511" s="416"/>
      <c r="X511" s="418"/>
    </row>
    <row r="512" spans="1:24">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08"/>
      <c r="P512" s="541"/>
      <c r="T512" s="419"/>
      <c r="U512" s="416"/>
      <c r="V512" s="416"/>
      <c r="W512" s="416"/>
      <c r="X512" s="418"/>
    </row>
    <row r="513" spans="1:24">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08"/>
      <c r="P513" s="541"/>
      <c r="T513" s="419"/>
      <c r="U513" s="416"/>
      <c r="V513" s="416"/>
      <c r="W513" s="416"/>
      <c r="X513" s="418"/>
    </row>
    <row r="514" spans="1:24">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08"/>
      <c r="P514" s="541"/>
      <c r="T514" s="419"/>
      <c r="U514" s="416"/>
      <c r="V514" s="416"/>
      <c r="W514" s="416"/>
      <c r="X514" s="418"/>
    </row>
    <row r="515" spans="1:24">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08"/>
      <c r="P515" s="541"/>
      <c r="T515" s="419"/>
      <c r="U515" s="416"/>
      <c r="V515" s="416"/>
      <c r="W515" s="416"/>
      <c r="X515" s="418"/>
    </row>
    <row r="516" spans="1:24">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08"/>
      <c r="P516" s="541"/>
      <c r="T516" s="419"/>
      <c r="U516" s="416"/>
      <c r="V516" s="416"/>
      <c r="W516" s="416"/>
      <c r="X516" s="418"/>
    </row>
    <row r="517" spans="1:24">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08"/>
      <c r="P517" s="541"/>
      <c r="T517" s="419"/>
      <c r="U517" s="416"/>
      <c r="V517" s="416"/>
      <c r="W517" s="416"/>
      <c r="X517" s="418"/>
    </row>
    <row r="518" spans="1:24">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08"/>
      <c r="P518" s="541"/>
      <c r="T518" s="419"/>
      <c r="U518" s="416"/>
      <c r="V518" s="416"/>
      <c r="W518" s="416"/>
      <c r="X518" s="418"/>
    </row>
    <row r="519" spans="1:24">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08"/>
      <c r="P519" s="541"/>
      <c r="T519" s="419"/>
      <c r="U519" s="416"/>
      <c r="V519" s="416"/>
      <c r="W519" s="416"/>
      <c r="X519" s="418"/>
    </row>
    <row r="520" spans="1:24">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08"/>
      <c r="P520" s="541"/>
      <c r="T520" s="419"/>
      <c r="U520" s="416"/>
      <c r="V520" s="416"/>
      <c r="W520" s="416"/>
      <c r="X520" s="418"/>
    </row>
    <row r="521" spans="1:24">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08"/>
      <c r="P521" s="541"/>
      <c r="T521" s="419"/>
      <c r="U521" s="416"/>
      <c r="V521" s="416"/>
      <c r="W521" s="416"/>
      <c r="X521" s="418"/>
    </row>
    <row r="522" spans="1:24">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08"/>
      <c r="P522" s="541"/>
      <c r="T522" s="419"/>
      <c r="U522" s="416"/>
      <c r="V522" s="416"/>
      <c r="W522" s="416"/>
      <c r="X522" s="418"/>
    </row>
    <row r="523" spans="1:24">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08"/>
      <c r="P523" s="541"/>
      <c r="T523" s="419"/>
      <c r="U523" s="416"/>
      <c r="V523" s="416"/>
      <c r="W523" s="416"/>
      <c r="X523" s="418"/>
    </row>
    <row r="524" spans="1:24">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08"/>
      <c r="P524" s="541"/>
      <c r="T524" s="419"/>
      <c r="U524" s="416"/>
      <c r="V524" s="416"/>
      <c r="W524" s="416"/>
      <c r="X524" s="418"/>
    </row>
    <row r="525" spans="1:24">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08"/>
      <c r="P525" s="541"/>
      <c r="T525" s="419"/>
      <c r="U525" s="416"/>
      <c r="V525" s="416"/>
      <c r="W525" s="416"/>
      <c r="X525" s="418"/>
    </row>
    <row r="526" spans="1:24">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08"/>
      <c r="P526" s="541"/>
      <c r="T526" s="419"/>
      <c r="U526" s="416"/>
      <c r="V526" s="416"/>
      <c r="W526" s="416"/>
      <c r="X526" s="418"/>
    </row>
    <row r="527" spans="1:24">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2"/>
      <c r="P536" s="541"/>
      <c r="T536" s="419"/>
      <c r="U536" s="416"/>
      <c r="V536" s="416"/>
      <c r="W536" s="416"/>
      <c r="X536" s="418"/>
    </row>
    <row r="537" spans="1:24">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2"/>
      <c r="P537" s="541"/>
      <c r="T537" s="419"/>
      <c r="U537" s="416"/>
      <c r="V537" s="416"/>
      <c r="W537" s="416"/>
      <c r="X537" s="418"/>
    </row>
    <row r="538" spans="1:24">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2"/>
      <c r="P538" s="541"/>
      <c r="T538" s="419"/>
      <c r="U538" s="416"/>
      <c r="V538" s="416"/>
      <c r="W538" s="416"/>
      <c r="X538" s="418"/>
    </row>
    <row r="539" spans="1:24">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499"/>
      <c r="P539" s="541"/>
      <c r="T539" s="419"/>
      <c r="U539" s="416"/>
      <c r="V539" s="416"/>
      <c r="W539" s="416"/>
      <c r="X539" s="418"/>
    </row>
    <row r="540" spans="1:24">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499"/>
      <c r="P540" s="541"/>
      <c r="T540" s="419"/>
      <c r="U540" s="416"/>
      <c r="V540" s="416"/>
      <c r="W540" s="416"/>
      <c r="X540" s="418"/>
    </row>
    <row r="541" spans="1:24">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499"/>
      <c r="P541" s="541"/>
      <c r="T541" s="419"/>
      <c r="U541" s="416"/>
      <c r="V541" s="416"/>
      <c r="W541" s="416"/>
      <c r="X541" s="418"/>
    </row>
    <row r="542" spans="1:24">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499"/>
      <c r="P542" s="541"/>
      <c r="T542" s="419"/>
      <c r="U542" s="416"/>
      <c r="V542" s="416"/>
      <c r="W542" s="416"/>
      <c r="X542" s="418"/>
    </row>
    <row r="543" spans="1:24">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499"/>
      <c r="P543" s="541"/>
      <c r="T543" s="419"/>
      <c r="U543" s="416"/>
      <c r="V543" s="416"/>
      <c r="W543" s="416"/>
      <c r="X543" s="418"/>
    </row>
    <row r="544" spans="1:24">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499"/>
      <c r="P544" s="541"/>
      <c r="T544" s="419"/>
      <c r="U544" s="416"/>
      <c r="V544" s="416"/>
      <c r="W544" s="416"/>
      <c r="X544" s="418"/>
    </row>
    <row r="545" spans="1:24">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499"/>
      <c r="P545" s="541"/>
      <c r="T545" s="419"/>
      <c r="U545" s="416"/>
      <c r="V545" s="416"/>
      <c r="W545" s="416"/>
      <c r="X545" s="418"/>
    </row>
    <row r="546" spans="1:24">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499"/>
      <c r="P546" s="541"/>
      <c r="T546" s="419"/>
      <c r="U546" s="416"/>
      <c r="V546" s="416"/>
      <c r="W546" s="416"/>
      <c r="X546" s="418"/>
    </row>
    <row r="547" spans="1:24">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499"/>
      <c r="P547" s="541"/>
      <c r="T547" s="419"/>
      <c r="U547" s="416"/>
      <c r="V547" s="416"/>
      <c r="W547" s="416"/>
      <c r="X547" s="418"/>
    </row>
    <row r="548" spans="1:24">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499"/>
      <c r="P548" s="541"/>
      <c r="T548" s="419"/>
      <c r="U548" s="416"/>
      <c r="V548" s="416"/>
      <c r="W548" s="416"/>
      <c r="X548" s="418"/>
    </row>
    <row r="549" spans="1:24">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499"/>
      <c r="P549" s="541"/>
      <c r="T549" s="419"/>
      <c r="U549" s="416"/>
      <c r="V549" s="416"/>
      <c r="W549" s="416"/>
      <c r="X549" s="418"/>
    </row>
    <row r="550" spans="1:24">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499"/>
      <c r="P550" s="541"/>
      <c r="T550" s="419"/>
      <c r="U550" s="416"/>
      <c r="V550" s="416"/>
      <c r="W550" s="416"/>
      <c r="X550" s="418"/>
    </row>
    <row r="551" spans="1:24">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499"/>
      <c r="P551" s="541"/>
      <c r="T551" s="419"/>
      <c r="U551" s="416"/>
      <c r="V551" s="416"/>
      <c r="W551" s="416"/>
      <c r="X551" s="418"/>
    </row>
    <row r="552" spans="1:24">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499"/>
      <c r="P552" s="541"/>
      <c r="T552" s="419"/>
      <c r="U552" s="416"/>
      <c r="V552" s="416"/>
      <c r="W552" s="416"/>
      <c r="X552" s="418"/>
    </row>
    <row r="553" spans="1:24">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499"/>
      <c r="P553" s="541"/>
      <c r="T553" s="419"/>
      <c r="U553" s="416"/>
      <c r="V553" s="416"/>
      <c r="W553" s="416"/>
      <c r="X553" s="418"/>
    </row>
    <row r="554" spans="1:24">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499"/>
      <c r="P554" s="541"/>
      <c r="T554" s="419"/>
      <c r="U554" s="416"/>
      <c r="V554" s="416"/>
      <c r="W554" s="416"/>
      <c r="X554" s="418"/>
    </row>
    <row r="555" spans="1:24">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437"/>
      <c r="P555" s="541"/>
      <c r="T555" s="419"/>
      <c r="U555" s="416"/>
      <c r="V555" s="416"/>
      <c r="W555" s="416"/>
      <c r="X555" s="418"/>
    </row>
    <row r="556" spans="1:24">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437"/>
      <c r="P556" s="541"/>
      <c r="T556" s="419"/>
      <c r="U556" s="416"/>
      <c r="V556" s="416"/>
      <c r="W556" s="416"/>
      <c r="X556" s="418"/>
    </row>
    <row r="557" spans="1:24">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437"/>
      <c r="P557" s="541"/>
      <c r="T557" s="419"/>
      <c r="U557" s="416"/>
      <c r="V557" s="416"/>
      <c r="W557" s="416"/>
      <c r="X557" s="418"/>
    </row>
    <row r="558" spans="1:24">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437"/>
      <c r="P558" s="541"/>
      <c r="T558" s="419"/>
      <c r="U558" s="416"/>
      <c r="V558" s="416"/>
      <c r="W558" s="416"/>
      <c r="X558" s="418"/>
    </row>
    <row r="559" spans="1:24">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437"/>
      <c r="P559" s="541"/>
      <c r="T559" s="419"/>
      <c r="U559" s="416"/>
      <c r="V559" s="416"/>
      <c r="W559" s="416"/>
      <c r="X559" s="418"/>
    </row>
    <row r="560" spans="1:24">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437"/>
      <c r="P560" s="541"/>
      <c r="T560" s="419"/>
      <c r="U560" s="416"/>
      <c r="V560" s="416"/>
      <c r="W560" s="416"/>
      <c r="X560" s="418"/>
    </row>
    <row r="561" spans="1:24">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437"/>
      <c r="P561" s="541"/>
      <c r="T561" s="419"/>
      <c r="U561" s="416"/>
      <c r="V561" s="416"/>
      <c r="W561" s="416"/>
      <c r="X561" s="418"/>
    </row>
    <row r="562" spans="1:24">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437"/>
      <c r="P562" s="541"/>
      <c r="T562" s="419"/>
      <c r="U562" s="416"/>
      <c r="V562" s="416"/>
      <c r="W562" s="416"/>
      <c r="X562" s="418"/>
    </row>
    <row r="563" spans="1:24">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500"/>
      <c r="P563" s="541"/>
      <c r="T563" s="419"/>
      <c r="U563" s="416"/>
      <c r="V563" s="416"/>
      <c r="W563" s="416"/>
      <c r="X563" s="418"/>
    </row>
    <row r="564" spans="1:24">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500"/>
      <c r="P564" s="541"/>
      <c r="T564" s="419"/>
      <c r="U564" s="416"/>
      <c r="V564" s="416"/>
      <c r="W564" s="416"/>
      <c r="X564" s="418"/>
    </row>
    <row r="565" spans="1:24">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500"/>
      <c r="P565" s="541"/>
      <c r="T565" s="419"/>
      <c r="U565" s="416"/>
      <c r="V565" s="416"/>
      <c r="W565" s="416"/>
      <c r="X565" s="418"/>
    </row>
    <row r="566" spans="1:24">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500"/>
      <c r="P566" s="541"/>
      <c r="T566" s="419"/>
      <c r="U566" s="416"/>
      <c r="V566" s="416"/>
      <c r="W566" s="416"/>
      <c r="X566" s="418"/>
    </row>
    <row r="567" spans="1:24">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500"/>
      <c r="P567" s="541"/>
      <c r="T567" s="419"/>
      <c r="U567" s="416"/>
      <c r="V567" s="416"/>
      <c r="W567" s="416"/>
      <c r="X567" s="418"/>
    </row>
    <row r="568" spans="1:24">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500"/>
      <c r="P568" s="541"/>
      <c r="T568" s="419"/>
      <c r="U568" s="416"/>
      <c r="V568" s="416"/>
      <c r="W568" s="416"/>
      <c r="X568" s="418"/>
    </row>
    <row r="569" spans="1:24">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500"/>
      <c r="P569" s="541"/>
      <c r="T569" s="419"/>
      <c r="U569" s="416"/>
      <c r="V569" s="416"/>
      <c r="W569" s="416"/>
      <c r="X569" s="418"/>
    </row>
    <row r="570" spans="1:24">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500"/>
      <c r="P570" s="541"/>
      <c r="T570" s="419"/>
      <c r="U570" s="416"/>
      <c r="V570" s="416"/>
      <c r="W570" s="416"/>
      <c r="X570" s="418"/>
    </row>
    <row r="571" spans="1:24">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500"/>
      <c r="P571" s="541"/>
      <c r="T571" s="419"/>
      <c r="U571" s="416"/>
      <c r="V571" s="416"/>
      <c r="W571" s="416"/>
      <c r="X571" s="418"/>
    </row>
    <row r="572" spans="1:24">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500"/>
      <c r="P572" s="541"/>
      <c r="T572" s="419"/>
      <c r="U572" s="416"/>
      <c r="V572" s="416"/>
      <c r="W572" s="416"/>
      <c r="X572" s="418"/>
    </row>
    <row r="573" spans="1:24">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500"/>
      <c r="P573" s="541"/>
      <c r="T573" s="419"/>
      <c r="U573" s="416"/>
      <c r="V573" s="416"/>
      <c r="W573" s="416"/>
      <c r="X573" s="418"/>
    </row>
    <row r="574" spans="1:24">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500"/>
      <c r="P574" s="541"/>
      <c r="T574" s="419"/>
      <c r="U574" s="416"/>
      <c r="V574" s="416"/>
      <c r="W574" s="416"/>
      <c r="X574" s="418"/>
    </row>
    <row r="575" spans="1:24">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500"/>
      <c r="P575" s="541"/>
      <c r="T575" s="419"/>
      <c r="U575" s="416"/>
      <c r="V575" s="416"/>
      <c r="W575" s="416"/>
      <c r="X575" s="418"/>
    </row>
    <row r="576" spans="1:24">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500"/>
      <c r="P576" s="541"/>
      <c r="T576" s="419"/>
      <c r="U576" s="416"/>
      <c r="V576" s="416"/>
      <c r="W576" s="416"/>
      <c r="X576" s="418"/>
    </row>
    <row r="577" spans="1:24">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500"/>
      <c r="P577" s="541"/>
      <c r="T577" s="419"/>
      <c r="U577" s="416"/>
      <c r="V577" s="416"/>
      <c r="W577" s="416"/>
      <c r="X577" s="418"/>
    </row>
    <row r="578" spans="1:24">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500"/>
      <c r="P578" s="541"/>
      <c r="T578" s="419"/>
      <c r="U578" s="416"/>
      <c r="V578" s="416"/>
      <c r="W578" s="416"/>
      <c r="X578" s="418"/>
    </row>
    <row r="579" spans="1:24">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500"/>
      <c r="P579" s="541"/>
      <c r="T579" s="419"/>
      <c r="U579" s="416"/>
      <c r="V579" s="416"/>
      <c r="W579" s="416"/>
      <c r="X579" s="418"/>
    </row>
    <row r="580" spans="1:24">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500"/>
      <c r="P580" s="541"/>
      <c r="T580" s="419"/>
      <c r="U580" s="416"/>
      <c r="V580" s="416"/>
      <c r="W580" s="416"/>
      <c r="X580" s="418"/>
    </row>
    <row r="581" spans="1:24">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500"/>
      <c r="P581" s="541"/>
      <c r="T581" s="419"/>
      <c r="U581" s="416"/>
      <c r="V581" s="416"/>
      <c r="W581" s="416"/>
      <c r="X581" s="418"/>
    </row>
    <row r="582" spans="1:24">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500"/>
      <c r="P582" s="541"/>
      <c r="T582" s="419"/>
      <c r="U582" s="416"/>
      <c r="V582" s="416"/>
      <c r="W582" s="416"/>
      <c r="X582" s="418"/>
    </row>
    <row r="583" spans="1:24">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500"/>
      <c r="P583" s="541"/>
      <c r="T583" s="419"/>
      <c r="U583" s="416"/>
      <c r="V583" s="416"/>
      <c r="W583" s="416"/>
      <c r="X583" s="418"/>
    </row>
    <row r="584" spans="1:24">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500"/>
      <c r="P584" s="541"/>
      <c r="T584" s="419"/>
      <c r="U584" s="416"/>
      <c r="V584" s="416"/>
      <c r="W584" s="416"/>
      <c r="X584" s="418"/>
    </row>
    <row r="585" spans="1:24">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500"/>
      <c r="P585" s="541"/>
      <c r="T585" s="419"/>
      <c r="U585" s="416"/>
      <c r="V585" s="416"/>
      <c r="W585" s="416"/>
      <c r="X585" s="418"/>
    </row>
    <row r="586" spans="1:24">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500"/>
      <c r="P586" s="541"/>
      <c r="T586" s="419"/>
      <c r="U586" s="416"/>
      <c r="V586" s="416"/>
      <c r="W586" s="416"/>
      <c r="X586" s="418"/>
    </row>
    <row r="587" spans="1:24">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500"/>
      <c r="P587" s="541"/>
      <c r="T587" s="419"/>
      <c r="U587" s="416"/>
      <c r="V587" s="416"/>
      <c r="W587" s="416"/>
      <c r="X587" s="418"/>
    </row>
    <row r="588" spans="1:24">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500"/>
      <c r="P588" s="541"/>
      <c r="T588" s="419"/>
      <c r="U588" s="416"/>
      <c r="V588" s="416"/>
      <c r="W588" s="416"/>
      <c r="X588" s="418"/>
    </row>
    <row r="589" spans="1:24">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500"/>
      <c r="P589" s="541"/>
      <c r="T589" s="419"/>
      <c r="U589" s="416"/>
      <c r="V589" s="416"/>
      <c r="W589" s="416"/>
      <c r="X589" s="418"/>
    </row>
    <row r="590" spans="1:24">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500"/>
      <c r="P590" s="541"/>
      <c r="T590" s="419"/>
      <c r="U590" s="416"/>
      <c r="V590" s="416"/>
      <c r="W590" s="416"/>
      <c r="X590" s="418"/>
    </row>
    <row r="591" spans="1:24">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21"/>
      <c r="T597" s="419"/>
      <c r="U597" s="416"/>
      <c r="V597" s="416"/>
      <c r="W597" s="416"/>
      <c r="X597" s="418"/>
    </row>
    <row r="598" spans="1:24">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21"/>
      <c r="T598" s="419"/>
      <c r="U598" s="416"/>
      <c r="V598" s="416"/>
      <c r="W598" s="416"/>
      <c r="X598" s="418"/>
    </row>
    <row r="599" spans="1:24">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21"/>
      <c r="T599" s="419"/>
      <c r="U599" s="416"/>
      <c r="V599" s="416"/>
      <c r="W599" s="416"/>
      <c r="X599" s="418"/>
    </row>
    <row r="600" spans="1:24">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21"/>
      <c r="T600" s="419"/>
      <c r="U600" s="416"/>
      <c r="V600" s="416"/>
      <c r="W600" s="416"/>
      <c r="X600" s="418"/>
    </row>
    <row r="601" spans="1:24">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21"/>
      <c r="T601" s="419"/>
      <c r="U601" s="416"/>
      <c r="V601" s="416"/>
      <c r="W601" s="416"/>
      <c r="X601" s="418"/>
    </row>
    <row r="602" spans="1:24">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21"/>
      <c r="T602" s="419"/>
      <c r="U602" s="416"/>
      <c r="V602" s="416"/>
      <c r="W602" s="416"/>
      <c r="X602" s="418"/>
    </row>
    <row r="603" spans="1:24">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21"/>
      <c r="T603" s="419"/>
      <c r="U603" s="416"/>
      <c r="V603" s="416"/>
      <c r="W603" s="416"/>
      <c r="X603" s="418"/>
    </row>
    <row r="604" spans="1:24">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21"/>
      <c r="T604" s="419"/>
      <c r="U604" s="416"/>
      <c r="V604" s="416"/>
      <c r="W604" s="416"/>
      <c r="X604" s="418"/>
    </row>
    <row r="605" spans="1:24">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21"/>
      <c r="T605" s="419"/>
      <c r="U605" s="416"/>
      <c r="V605" s="416"/>
      <c r="W605" s="416"/>
      <c r="X605" s="418"/>
    </row>
    <row r="606" spans="1:24">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21"/>
      <c r="T606" s="419"/>
      <c r="U606" s="416"/>
      <c r="V606" s="416"/>
      <c r="W606" s="416"/>
      <c r="X606" s="418"/>
    </row>
    <row r="607" spans="1:24">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21"/>
      <c r="T607" s="419"/>
      <c r="U607" s="416"/>
      <c r="V607" s="416"/>
      <c r="W607" s="416"/>
      <c r="X607" s="418"/>
    </row>
    <row r="608" spans="1:24">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21"/>
      <c r="T608" s="419"/>
      <c r="U608" s="416"/>
      <c r="V608" s="416"/>
      <c r="W608" s="416"/>
      <c r="X608" s="418"/>
    </row>
    <row r="609" spans="1:24">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21"/>
      <c r="T609" s="419"/>
      <c r="U609" s="416"/>
      <c r="V609" s="416"/>
      <c r="W609" s="416"/>
      <c r="X609" s="418"/>
    </row>
    <row r="610" spans="1:24">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21"/>
      <c r="T610" s="419"/>
      <c r="U610" s="416"/>
      <c r="V610" s="416"/>
      <c r="W610" s="416"/>
      <c r="X610" s="418"/>
    </row>
    <row r="611" spans="1:24">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21"/>
      <c r="T611" s="419"/>
      <c r="U611" s="416"/>
      <c r="V611" s="416"/>
      <c r="W611" s="416"/>
      <c r="X611" s="418"/>
    </row>
    <row r="612" spans="1:24">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21"/>
      <c r="T612" s="419"/>
      <c r="U612" s="416"/>
      <c r="V612" s="416"/>
      <c r="W612" s="416"/>
      <c r="X612" s="418"/>
    </row>
    <row r="613" spans="1:24">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21"/>
      <c r="T613" s="419"/>
      <c r="U613" s="416"/>
      <c r="V613" s="416"/>
      <c r="W613" s="416"/>
      <c r="X613" s="418"/>
    </row>
    <row r="614" spans="1:24">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21"/>
      <c r="T614" s="419"/>
      <c r="U614" s="416"/>
      <c r="V614" s="416"/>
      <c r="W614" s="416"/>
      <c r="X614" s="418"/>
    </row>
    <row r="615" spans="1:24">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21"/>
      <c r="T615" s="419"/>
      <c r="U615" s="416"/>
      <c r="V615" s="416"/>
      <c r="W615" s="416"/>
      <c r="X615" s="418"/>
    </row>
    <row r="616" spans="1:24">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21"/>
      <c r="T616" s="419"/>
      <c r="U616" s="416"/>
      <c r="V616" s="416"/>
      <c r="W616" s="416"/>
      <c r="X616" s="418"/>
    </row>
    <row r="617" spans="1:24">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21"/>
      <c r="T617" s="419"/>
      <c r="U617" s="416"/>
      <c r="V617" s="416"/>
      <c r="W617" s="416"/>
      <c r="X617" s="418"/>
    </row>
    <row r="618" spans="1:24">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21"/>
      <c r="T618" s="419"/>
      <c r="U618" s="416"/>
      <c r="V618" s="416"/>
      <c r="W618" s="416"/>
      <c r="X618" s="418"/>
    </row>
    <row r="619" spans="1:24">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21"/>
      <c r="T619" s="419"/>
      <c r="U619" s="416"/>
      <c r="V619" s="416"/>
      <c r="W619" s="416"/>
      <c r="X619" s="418"/>
    </row>
    <row r="620" spans="1:24">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21"/>
      <c r="T620" s="419"/>
      <c r="U620" s="416"/>
      <c r="V620" s="416"/>
      <c r="W620" s="416"/>
      <c r="X620" s="418"/>
    </row>
    <row r="621" spans="1:24">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21"/>
      <c r="T621" s="419"/>
      <c r="U621" s="416"/>
      <c r="V621" s="416"/>
      <c r="W621" s="416"/>
      <c r="X621" s="418"/>
    </row>
    <row r="622" spans="1:24">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21"/>
      <c r="T622" s="419"/>
      <c r="U622" s="416"/>
      <c r="V622" s="416"/>
      <c r="W622" s="416"/>
      <c r="X622" s="418"/>
    </row>
    <row r="623" spans="1:24">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21"/>
      <c r="T623" s="419"/>
      <c r="U623" s="416"/>
      <c r="V623" s="416"/>
      <c r="W623" s="416"/>
      <c r="X623" s="418"/>
    </row>
    <row r="624" spans="1:24">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21"/>
      <c r="T624" s="419"/>
      <c r="U624" s="416"/>
      <c r="V624" s="416"/>
      <c r="W624" s="416"/>
      <c r="X624" s="418"/>
    </row>
    <row r="625" spans="1:24">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17"/>
      <c r="T638" s="419"/>
      <c r="U638" s="416"/>
      <c r="V638" s="416"/>
      <c r="W638" s="416"/>
      <c r="X638" s="418"/>
    </row>
    <row r="639" spans="1:24">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17"/>
      <c r="T639" s="419"/>
      <c r="U639" s="416"/>
      <c r="V639" s="416"/>
      <c r="W639" s="416"/>
      <c r="X639" s="418"/>
    </row>
    <row r="640" spans="1:24">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17"/>
      <c r="T640" s="419"/>
      <c r="U640" s="416"/>
      <c r="V640" s="416"/>
      <c r="W640" s="416"/>
      <c r="X640" s="418"/>
    </row>
    <row r="641" spans="1:24">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17"/>
      <c r="T641" s="419"/>
      <c r="U641" s="416"/>
      <c r="V641" s="416"/>
      <c r="W641" s="416"/>
      <c r="X641" s="418"/>
    </row>
    <row r="642" spans="1:24">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17"/>
      <c r="T642" s="419"/>
      <c r="U642" s="416"/>
      <c r="V642" s="416"/>
      <c r="W642" s="416"/>
      <c r="X642" s="418"/>
    </row>
    <row r="643" spans="1:24">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17"/>
      <c r="T643" s="419"/>
      <c r="U643" s="416"/>
      <c r="V643" s="416"/>
      <c r="W643" s="416"/>
      <c r="X643" s="418"/>
    </row>
    <row r="644" spans="1:24">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17"/>
      <c r="T644" s="419"/>
      <c r="U644" s="416"/>
      <c r="V644" s="416"/>
      <c r="W644" s="416"/>
      <c r="X644" s="418"/>
    </row>
    <row r="645" spans="1:24">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17"/>
      <c r="T645" s="419"/>
      <c r="U645" s="416"/>
      <c r="V645" s="416"/>
      <c r="W645" s="416"/>
      <c r="X645" s="418"/>
    </row>
    <row r="646" spans="1:24">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17"/>
      <c r="T646" s="419"/>
      <c r="U646" s="416"/>
      <c r="V646" s="416"/>
      <c r="W646" s="416"/>
      <c r="X646" s="418"/>
    </row>
    <row r="647" spans="1:24">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17"/>
      <c r="T647" s="419"/>
      <c r="U647" s="416"/>
      <c r="V647" s="416"/>
      <c r="W647" s="416"/>
      <c r="X647" s="418"/>
    </row>
    <row r="648" spans="1:24">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17"/>
      <c r="T648" s="419"/>
      <c r="U648" s="416"/>
      <c r="V648" s="416"/>
      <c r="W648" s="416"/>
      <c r="X648" s="418"/>
    </row>
    <row r="649" spans="1:24">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17"/>
      <c r="T649" s="419"/>
      <c r="U649" s="416"/>
      <c r="V649" s="416"/>
      <c r="W649" s="416"/>
      <c r="X649" s="418"/>
    </row>
    <row r="650" spans="1:24">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17"/>
      <c r="T650" s="419"/>
      <c r="U650" s="416"/>
      <c r="V650" s="416"/>
      <c r="W650" s="416"/>
      <c r="X650" s="418"/>
    </row>
    <row r="651" spans="1:24">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17"/>
      <c r="T651" s="419"/>
      <c r="U651" s="416"/>
      <c r="V651" s="416"/>
      <c r="W651" s="416"/>
      <c r="X651" s="418"/>
    </row>
    <row r="652" spans="1:24">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17"/>
      <c r="T652" s="419"/>
      <c r="U652" s="416"/>
      <c r="V652" s="416"/>
      <c r="W652" s="416"/>
      <c r="X652" s="418"/>
    </row>
    <row r="653" spans="1:24">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17"/>
      <c r="T653" s="419"/>
      <c r="U653" s="416"/>
      <c r="V653" s="416"/>
      <c r="W653" s="416"/>
      <c r="X653" s="418"/>
    </row>
    <row r="654" spans="1:24">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17"/>
      <c r="T654" s="419"/>
      <c r="U654" s="416"/>
      <c r="V654" s="416"/>
      <c r="W654" s="416"/>
      <c r="X654" s="418"/>
    </row>
    <row r="655" spans="1:24">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17"/>
      <c r="T655" s="419"/>
      <c r="U655" s="416"/>
      <c r="V655" s="416"/>
      <c r="W655" s="416"/>
      <c r="X655" s="418"/>
    </row>
    <row r="656" spans="1:24">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17"/>
      <c r="T656" s="419"/>
      <c r="U656" s="416"/>
      <c r="V656" s="416"/>
      <c r="W656" s="416"/>
      <c r="X656" s="418"/>
    </row>
    <row r="657" spans="1:24">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14"/>
      <c r="T657" s="419"/>
      <c r="U657" s="416"/>
      <c r="V657" s="416"/>
      <c r="W657" s="416"/>
      <c r="X657" s="418"/>
    </row>
    <row r="658" spans="1:24">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14"/>
      <c r="T658" s="419"/>
      <c r="U658" s="416"/>
      <c r="V658" s="416"/>
      <c r="W658" s="416"/>
      <c r="X658" s="418"/>
    </row>
    <row r="659" spans="1:24">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14"/>
      <c r="T659" s="419"/>
      <c r="U659" s="416"/>
      <c r="V659" s="416"/>
      <c r="W659" s="416"/>
      <c r="X659" s="418"/>
    </row>
    <row r="660" spans="1:24">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14"/>
      <c r="T660" s="419"/>
      <c r="U660" s="416"/>
      <c r="V660" s="416"/>
      <c r="W660" s="416"/>
      <c r="X660" s="418"/>
    </row>
    <row r="661" spans="1:24">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14"/>
      <c r="T661" s="419"/>
      <c r="U661" s="416"/>
      <c r="V661" s="416"/>
      <c r="W661" s="416"/>
      <c r="X661" s="418"/>
    </row>
    <row r="662" spans="1:24">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14"/>
      <c r="T662" s="419"/>
      <c r="U662" s="416"/>
      <c r="V662" s="416"/>
      <c r="W662" s="416"/>
      <c r="X662" s="418"/>
    </row>
    <row r="663" spans="1:24">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14"/>
      <c r="T663" s="419"/>
      <c r="U663" s="416"/>
      <c r="V663" s="416"/>
      <c r="W663" s="416"/>
      <c r="X663" s="418"/>
    </row>
    <row r="664" spans="1:24">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14"/>
      <c r="T664" s="419"/>
      <c r="U664" s="416"/>
      <c r="V664" s="416"/>
      <c r="W664" s="416"/>
      <c r="X664" s="418"/>
    </row>
    <row r="665" spans="1:24">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14"/>
      <c r="T665" s="419"/>
      <c r="U665" s="416"/>
      <c r="V665" s="416"/>
      <c r="W665" s="416"/>
      <c r="X665" s="418"/>
    </row>
    <row r="666" spans="1:24">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4"/>
      <c r="T666" s="419"/>
      <c r="U666" s="416"/>
      <c r="V666" s="416"/>
      <c r="W666" s="416"/>
      <c r="X666" s="418"/>
    </row>
    <row r="667" spans="1:24">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4"/>
      <c r="T667" s="419"/>
      <c r="U667" s="416"/>
      <c r="V667" s="416"/>
      <c r="W667" s="416"/>
      <c r="X667" s="418"/>
    </row>
    <row r="668" spans="1:24">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4"/>
      <c r="T668" s="419"/>
      <c r="U668" s="416"/>
      <c r="V668" s="416"/>
      <c r="W668" s="416"/>
      <c r="X668" s="418"/>
    </row>
    <row r="669" spans="1:24">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4"/>
      <c r="T669" s="419"/>
      <c r="U669" s="416"/>
      <c r="V669" s="416"/>
      <c r="W669" s="416"/>
      <c r="X669" s="418"/>
    </row>
    <row r="670" spans="1:24">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4"/>
      <c r="T670" s="419"/>
      <c r="U670" s="416"/>
      <c r="V670" s="416"/>
      <c r="W670" s="416"/>
      <c r="X670" s="418"/>
    </row>
    <row r="671" spans="1:24">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4"/>
      <c r="T671" s="419"/>
      <c r="U671" s="416"/>
      <c r="V671" s="416"/>
      <c r="W671" s="416"/>
      <c r="X671" s="418"/>
    </row>
    <row r="672" spans="1:24">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4"/>
      <c r="T672" s="419"/>
      <c r="U672" s="416"/>
      <c r="V672" s="416"/>
      <c r="W672" s="416"/>
      <c r="X672" s="418"/>
    </row>
    <row r="673" spans="1:24">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4"/>
      <c r="T673" s="419"/>
      <c r="U673" s="416"/>
      <c r="V673" s="416"/>
      <c r="W673" s="416"/>
      <c r="X673" s="418"/>
    </row>
    <row r="674" spans="1:24">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4"/>
      <c r="T674" s="419"/>
      <c r="U674" s="416"/>
      <c r="V674" s="416"/>
      <c r="W674" s="416"/>
      <c r="X674" s="418"/>
    </row>
    <row r="675" spans="1:24">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4"/>
      <c r="T675" s="419"/>
      <c r="U675" s="416"/>
      <c r="V675" s="416"/>
      <c r="W675" s="416"/>
      <c r="X675" s="418"/>
    </row>
    <row r="676" spans="1:24">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4"/>
      <c r="T676" s="419"/>
      <c r="U676" s="416"/>
      <c r="V676" s="416"/>
      <c r="W676" s="416"/>
      <c r="X676" s="418"/>
    </row>
    <row r="677" spans="1:24">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4"/>
      <c r="T677" s="419"/>
      <c r="U677" s="416"/>
      <c r="V677" s="416"/>
      <c r="W677" s="416"/>
      <c r="X677" s="418"/>
    </row>
    <row r="678" spans="1:24">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4"/>
      <c r="T678" s="419"/>
      <c r="U678" s="416"/>
      <c r="V678" s="416"/>
      <c r="W678" s="416"/>
      <c r="X678" s="418"/>
    </row>
    <row r="679" spans="1:24">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4"/>
      <c r="T679" s="419"/>
      <c r="U679" s="416"/>
      <c r="V679" s="416"/>
      <c r="W679" s="416"/>
      <c r="X679" s="418"/>
    </row>
    <row r="680" spans="1:24">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4"/>
      <c r="T680" s="419"/>
      <c r="U680" s="416"/>
      <c r="V680" s="416"/>
      <c r="W680" s="416"/>
      <c r="X680" s="418"/>
    </row>
    <row r="681" spans="1:24">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4"/>
      <c r="T681" s="419"/>
      <c r="U681" s="416"/>
      <c r="V681" s="416"/>
      <c r="W681" s="416"/>
      <c r="X681" s="418"/>
    </row>
    <row r="682" spans="1:24">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4"/>
      <c r="T682" s="419"/>
      <c r="U682" s="416"/>
      <c r="V682" s="416"/>
      <c r="W682" s="416"/>
      <c r="X682" s="418"/>
    </row>
    <row r="683" spans="1:24">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4"/>
      <c r="T683" s="419"/>
      <c r="U683" s="416"/>
      <c r="V683" s="416"/>
      <c r="W683" s="416"/>
      <c r="X683" s="418"/>
    </row>
    <row r="684" spans="1:24">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4"/>
      <c r="T684" s="419"/>
      <c r="U684" s="416"/>
      <c r="V684" s="416"/>
      <c r="W684" s="416"/>
      <c r="X684" s="418"/>
    </row>
    <row r="685" spans="1:24">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3"/>
      <c r="T710" s="419"/>
      <c r="U710" s="416"/>
      <c r="V710" s="416"/>
      <c r="W710" s="416"/>
      <c r="X710" s="418"/>
    </row>
    <row r="711" spans="1:24">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3"/>
      <c r="T711" s="419"/>
      <c r="U711" s="416"/>
      <c r="V711" s="416"/>
      <c r="W711" s="416"/>
      <c r="X711" s="418"/>
    </row>
    <row r="712" spans="1:24">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3"/>
      <c r="T712" s="419"/>
      <c r="U712" s="416"/>
      <c r="V712" s="416"/>
      <c r="W712" s="416"/>
      <c r="X712" s="418"/>
    </row>
    <row r="713" spans="1:24">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2"/>
      <c r="T713" s="419"/>
      <c r="U713" s="416"/>
      <c r="V713" s="416"/>
      <c r="W713" s="416"/>
      <c r="X713" s="418"/>
    </row>
    <row r="714" spans="1:24">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2"/>
      <c r="T714" s="419"/>
      <c r="U714" s="416"/>
      <c r="V714" s="416"/>
      <c r="W714" s="416"/>
      <c r="X714" s="418"/>
    </row>
    <row r="715" spans="1:24">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2"/>
      <c r="T715" s="419"/>
      <c r="U715" s="416"/>
      <c r="V715" s="416"/>
      <c r="W715" s="416"/>
      <c r="X715" s="418"/>
    </row>
    <row r="716" spans="1:24">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2"/>
      <c r="T716" s="419"/>
      <c r="U716" s="416"/>
      <c r="V716" s="416"/>
      <c r="W716" s="416"/>
      <c r="X716" s="418"/>
    </row>
    <row r="717" spans="1:24">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2"/>
      <c r="T717" s="419"/>
      <c r="U717" s="416"/>
      <c r="V717" s="416"/>
      <c r="W717" s="416"/>
      <c r="X717" s="418"/>
    </row>
    <row r="718" spans="1:24">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1"/>
      <c r="T718" s="419"/>
      <c r="U718" s="416"/>
      <c r="V718" s="416"/>
      <c r="W718" s="416"/>
      <c r="X718" s="418"/>
    </row>
    <row r="719" spans="1:24">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1"/>
      <c r="T719" s="419"/>
      <c r="U719" s="416"/>
      <c r="V719" s="416"/>
      <c r="W719" s="416"/>
      <c r="X719" s="418"/>
    </row>
    <row r="720" spans="1:24">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1"/>
      <c r="T720" s="419"/>
      <c r="U720" s="416"/>
      <c r="V720" s="416"/>
      <c r="W720" s="416"/>
      <c r="X720" s="418"/>
    </row>
    <row r="721" spans="1:24">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1"/>
      <c r="T721" s="419"/>
      <c r="U721" s="416"/>
      <c r="V721" s="416"/>
      <c r="W721" s="416"/>
      <c r="X721" s="418"/>
    </row>
    <row r="722" spans="1:24">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1"/>
      <c r="T722" s="419"/>
      <c r="U722" s="416"/>
      <c r="V722" s="416"/>
      <c r="W722" s="416"/>
      <c r="X722" s="418"/>
    </row>
    <row r="723" spans="1:24">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1"/>
      <c r="T723" s="419"/>
      <c r="U723" s="416"/>
      <c r="V723" s="416"/>
      <c r="W723" s="416"/>
      <c r="X723" s="418"/>
    </row>
    <row r="724" spans="1:24">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1"/>
      <c r="T724" s="419"/>
      <c r="U724" s="416"/>
      <c r="V724" s="416"/>
      <c r="W724" s="416"/>
      <c r="X724" s="418"/>
    </row>
    <row r="725" spans="1:24">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1"/>
      <c r="T725" s="419"/>
      <c r="U725" s="416"/>
      <c r="V725" s="416"/>
      <c r="W725" s="416"/>
      <c r="X725" s="418"/>
    </row>
    <row r="726" spans="1:24">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1"/>
      <c r="T726" s="419"/>
      <c r="U726" s="416"/>
      <c r="V726" s="416"/>
      <c r="W726" s="416"/>
      <c r="X726" s="418"/>
    </row>
    <row r="727" spans="1:24">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09"/>
      <c r="T727" s="419"/>
      <c r="U727" s="416"/>
      <c r="V727" s="416"/>
      <c r="W727" s="416"/>
      <c r="X727" s="418"/>
    </row>
    <row r="728" spans="1:24">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09"/>
      <c r="T728" s="419"/>
      <c r="U728" s="416"/>
      <c r="V728" s="416"/>
      <c r="W728" s="416"/>
      <c r="X728" s="418"/>
    </row>
    <row r="729" spans="1:24">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09"/>
      <c r="T729" s="419"/>
      <c r="U729" s="416"/>
      <c r="V729" s="416"/>
      <c r="W729" s="416"/>
      <c r="X729" s="418"/>
    </row>
    <row r="730" spans="1:24">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09"/>
      <c r="T730" s="419"/>
      <c r="U730" s="416"/>
      <c r="V730" s="416"/>
      <c r="W730" s="416"/>
      <c r="X730" s="418"/>
    </row>
    <row r="731" spans="1:24">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09"/>
      <c r="T731" s="419"/>
      <c r="U731" s="416"/>
      <c r="V731" s="416"/>
      <c r="W731" s="416"/>
      <c r="X731" s="418"/>
    </row>
    <row r="732" spans="1:24">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09"/>
      <c r="T732" s="419"/>
      <c r="U732" s="416"/>
      <c r="V732" s="416"/>
      <c r="W732" s="416"/>
      <c r="X732" s="418"/>
    </row>
    <row r="733" spans="1:24">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09"/>
      <c r="T733" s="419"/>
      <c r="U733" s="416"/>
      <c r="V733" s="416"/>
      <c r="W733" s="416"/>
      <c r="X733" s="418"/>
    </row>
    <row r="734" spans="1:24">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09"/>
      <c r="T734" s="419"/>
      <c r="U734" s="416"/>
      <c r="V734" s="416"/>
      <c r="W734" s="416"/>
      <c r="X734" s="418"/>
    </row>
    <row r="735" spans="1:24">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09"/>
      <c r="T735" s="419"/>
      <c r="U735" s="416"/>
      <c r="V735" s="416"/>
      <c r="W735" s="416"/>
      <c r="X735" s="418"/>
    </row>
    <row r="736" spans="1:24">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09"/>
      <c r="T736" s="419"/>
      <c r="U736" s="416"/>
      <c r="V736" s="416"/>
      <c r="W736" s="416"/>
      <c r="X736" s="418"/>
    </row>
    <row r="737" spans="1:24">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09"/>
      <c r="T737" s="419"/>
      <c r="U737" s="416"/>
      <c r="V737" s="416"/>
      <c r="W737" s="416"/>
      <c r="X737" s="418"/>
    </row>
    <row r="738" spans="1:24">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09"/>
      <c r="T738" s="419"/>
      <c r="U738" s="416"/>
      <c r="V738" s="416"/>
      <c r="W738" s="416"/>
      <c r="X738" s="418"/>
    </row>
    <row r="739" spans="1:24">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09"/>
      <c r="T739" s="419"/>
      <c r="U739" s="416"/>
      <c r="V739" s="416"/>
      <c r="W739" s="416"/>
      <c r="X739" s="418"/>
    </row>
    <row r="740" spans="1:24">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09"/>
      <c r="T740" s="419"/>
      <c r="U740" s="416"/>
      <c r="V740" s="416"/>
      <c r="W740" s="416"/>
      <c r="X740" s="418"/>
    </row>
    <row r="741" spans="1:24">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09"/>
      <c r="T741" s="419"/>
      <c r="U741" s="416"/>
      <c r="V741" s="416"/>
      <c r="W741" s="416"/>
      <c r="X741" s="418"/>
    </row>
    <row r="742" spans="1:24">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09"/>
      <c r="T742" s="419"/>
      <c r="U742" s="416"/>
      <c r="V742" s="416"/>
      <c r="W742" s="416"/>
      <c r="X742" s="418"/>
    </row>
    <row r="743" spans="1:24">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09"/>
      <c r="T743" s="419"/>
      <c r="U743" s="416"/>
      <c r="V743" s="416"/>
      <c r="W743" s="416"/>
      <c r="X743" s="418"/>
    </row>
    <row r="744" spans="1:24">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09"/>
      <c r="T744" s="419"/>
      <c r="U744" s="416"/>
      <c r="V744" s="416"/>
      <c r="W744" s="416"/>
      <c r="X744" s="418"/>
    </row>
    <row r="745" spans="1:24">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09"/>
      <c r="T745" s="419"/>
      <c r="U745" s="416"/>
      <c r="V745" s="416"/>
      <c r="W745" s="416"/>
      <c r="X745" s="418"/>
    </row>
    <row r="746" spans="1:24">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09"/>
      <c r="T746" s="419"/>
      <c r="U746" s="416"/>
      <c r="V746" s="416"/>
      <c r="W746" s="416"/>
      <c r="X746" s="418"/>
    </row>
    <row r="747" spans="1:24">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09"/>
      <c r="T747" s="419"/>
      <c r="U747" s="416"/>
      <c r="V747" s="416"/>
      <c r="W747" s="416"/>
      <c r="X747" s="418"/>
    </row>
    <row r="748" spans="1:24">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09"/>
      <c r="T748" s="419"/>
      <c r="U748" s="416"/>
      <c r="V748" s="416"/>
      <c r="W748" s="416"/>
      <c r="X748" s="418"/>
    </row>
    <row r="749" spans="1:24">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09"/>
      <c r="T749" s="419"/>
      <c r="U749" s="416"/>
      <c r="V749" s="416"/>
      <c r="W749" s="416"/>
      <c r="X749" s="418"/>
    </row>
    <row r="750" spans="1:24">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09"/>
      <c r="T750" s="419"/>
      <c r="U750" s="416"/>
      <c r="V750" s="416"/>
      <c r="W750" s="416"/>
      <c r="X750" s="418"/>
    </row>
    <row r="751" spans="1:24">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09"/>
      <c r="T751" s="419"/>
      <c r="U751" s="416"/>
      <c r="V751" s="416"/>
      <c r="W751" s="416"/>
      <c r="X751" s="418"/>
    </row>
    <row r="752" spans="1:24">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09"/>
      <c r="T752" s="419"/>
      <c r="U752" s="416"/>
      <c r="V752" s="416"/>
      <c r="W752" s="416"/>
      <c r="X752" s="418"/>
    </row>
    <row r="753" spans="1:24">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09"/>
      <c r="T753" s="419"/>
      <c r="U753" s="416"/>
      <c r="V753" s="416"/>
      <c r="W753" s="416"/>
      <c r="X753" s="418"/>
    </row>
    <row r="754" spans="1:24">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09"/>
      <c r="T754" s="419"/>
      <c r="U754" s="416"/>
      <c r="V754" s="416"/>
      <c r="W754" s="416"/>
      <c r="X754" s="418"/>
    </row>
    <row r="755" spans="1:24">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499"/>
      <c r="T776" s="419"/>
      <c r="U776" s="416"/>
      <c r="V776" s="416"/>
      <c r="W776" s="416"/>
      <c r="X776" s="418"/>
    </row>
    <row r="777" spans="1:24">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499"/>
      <c r="T777" s="419"/>
      <c r="U777" s="416"/>
      <c r="V777" s="416"/>
      <c r="W777" s="416"/>
      <c r="X777" s="418"/>
    </row>
    <row r="778" spans="1:24">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499"/>
      <c r="T778" s="419"/>
      <c r="U778" s="416"/>
      <c r="V778" s="416"/>
      <c r="W778" s="416"/>
      <c r="X778" s="418"/>
    </row>
    <row r="779" spans="1:24">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499"/>
      <c r="T779" s="419"/>
      <c r="U779" s="416"/>
      <c r="V779" s="416"/>
      <c r="W779" s="416"/>
      <c r="X779" s="418"/>
    </row>
    <row r="780" spans="1:24">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499"/>
      <c r="T780" s="419"/>
      <c r="U780" s="416"/>
      <c r="V780" s="416"/>
      <c r="W780" s="416"/>
      <c r="X780" s="418"/>
    </row>
    <row r="781" spans="1:24">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499"/>
      <c r="T781" s="419"/>
      <c r="U781" s="416"/>
      <c r="V781" s="416"/>
      <c r="W781" s="416"/>
      <c r="X781" s="418"/>
    </row>
    <row r="782" spans="1:24">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499"/>
      <c r="T782" s="419"/>
      <c r="U782" s="416"/>
      <c r="V782" s="416"/>
      <c r="W782" s="416"/>
      <c r="X782" s="418"/>
    </row>
    <row r="783" spans="1:24">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499"/>
      <c r="T783" s="419"/>
      <c r="U783" s="416"/>
      <c r="V783" s="416"/>
      <c r="W783" s="416"/>
      <c r="X783" s="418"/>
    </row>
    <row r="784" spans="1:24">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499"/>
      <c r="T784" s="419"/>
      <c r="U784" s="416"/>
      <c r="V784" s="416"/>
      <c r="W784" s="416"/>
      <c r="X784" s="418"/>
    </row>
    <row r="785" spans="1:24">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499"/>
      <c r="T785" s="419"/>
      <c r="U785" s="416"/>
      <c r="V785" s="416"/>
      <c r="W785" s="416"/>
      <c r="X785" s="418"/>
    </row>
    <row r="786" spans="1:24">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499"/>
      <c r="T786" s="419"/>
      <c r="U786" s="416"/>
      <c r="V786" s="416"/>
      <c r="W786" s="416"/>
      <c r="X786" s="418"/>
    </row>
    <row r="787" spans="1:24">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499"/>
      <c r="T787" s="419"/>
      <c r="U787" s="416"/>
      <c r="V787" s="416"/>
      <c r="W787" s="416"/>
      <c r="X787" s="418"/>
    </row>
    <row r="788" spans="1:24">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499"/>
      <c r="T788" s="419"/>
      <c r="U788" s="416"/>
      <c r="V788" s="416"/>
      <c r="W788" s="416"/>
      <c r="X788" s="418"/>
    </row>
    <row r="789" spans="1:24">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499"/>
      <c r="T789" s="419"/>
      <c r="U789" s="416"/>
      <c r="V789" s="416"/>
      <c r="W789" s="416"/>
      <c r="X789" s="418"/>
    </row>
    <row r="790" spans="1:24">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499"/>
      <c r="T790" s="419"/>
      <c r="U790" s="416"/>
      <c r="V790" s="416"/>
      <c r="W790" s="416"/>
      <c r="X790" s="418"/>
    </row>
    <row r="791" spans="1:24">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499"/>
      <c r="T791" s="419"/>
      <c r="U791" s="416"/>
      <c r="V791" s="416"/>
      <c r="W791" s="416"/>
      <c r="X791" s="418"/>
    </row>
    <row r="792" spans="1:24">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499"/>
      <c r="T792" s="419"/>
      <c r="U792" s="416"/>
      <c r="V792" s="416"/>
      <c r="W792" s="416"/>
      <c r="X792" s="418"/>
    </row>
    <row r="793" spans="1:24">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499"/>
      <c r="T793" s="419"/>
      <c r="U793" s="416"/>
      <c r="V793" s="416"/>
      <c r="W793" s="416"/>
      <c r="X793" s="418"/>
    </row>
    <row r="794" spans="1:24">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499"/>
      <c r="T794" s="419"/>
      <c r="U794" s="416"/>
      <c r="V794" s="416"/>
      <c r="W794" s="416"/>
      <c r="X794" s="418"/>
    </row>
    <row r="795" spans="1:24">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499"/>
      <c r="T795" s="419"/>
      <c r="U795" s="416"/>
      <c r="V795" s="416"/>
      <c r="W795" s="416"/>
      <c r="X795" s="418"/>
    </row>
    <row r="796" spans="1:24">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499"/>
      <c r="T796" s="419"/>
      <c r="U796" s="416"/>
      <c r="V796" s="416"/>
      <c r="W796" s="416"/>
      <c r="X796" s="418"/>
    </row>
    <row r="797" spans="1:24">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499"/>
      <c r="T797" s="419"/>
      <c r="U797" s="416"/>
      <c r="V797" s="416"/>
      <c r="W797" s="416"/>
      <c r="X797" s="418"/>
    </row>
    <row r="798" spans="1:24">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499"/>
      <c r="T798" s="419"/>
      <c r="U798" s="416"/>
      <c r="V798" s="416"/>
      <c r="W798" s="416"/>
      <c r="X798" s="418"/>
    </row>
    <row r="799" spans="1:24">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P799" s="499"/>
      <c r="T799" s="419"/>
      <c r="U799" s="416"/>
      <c r="V799" s="416"/>
      <c r="W799" s="416"/>
      <c r="X799" s="418"/>
    </row>
    <row r="800" spans="1:24">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P800" s="499"/>
      <c r="T800" s="419"/>
      <c r="U800" s="416"/>
      <c r="V800" s="416"/>
      <c r="W800" s="416"/>
      <c r="X800" s="418"/>
    </row>
    <row r="801" spans="1:24">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P801" s="499"/>
      <c r="T801" s="419"/>
      <c r="U801" s="416"/>
      <c r="V801" s="416"/>
      <c r="W801" s="416"/>
      <c r="X801" s="418"/>
    </row>
    <row r="802" spans="1:24">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P802" s="499"/>
      <c r="T802" s="419"/>
      <c r="U802" s="416"/>
      <c r="V802" s="416"/>
      <c r="W802" s="416"/>
      <c r="X802" s="418"/>
    </row>
    <row r="803" spans="1:24">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P803" s="499"/>
      <c r="T803" s="419"/>
      <c r="U803" s="416"/>
      <c r="V803" s="416"/>
      <c r="W803" s="416"/>
      <c r="X803" s="418"/>
    </row>
    <row r="804" spans="1:24">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P804" s="499"/>
      <c r="T804" s="419"/>
      <c r="U804" s="416"/>
      <c r="V804" s="416"/>
      <c r="W804" s="416"/>
      <c r="X804" s="418"/>
    </row>
    <row r="805" spans="1:24">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P805" s="499"/>
      <c r="T805" s="419"/>
      <c r="U805" s="416"/>
      <c r="V805" s="416"/>
      <c r="W805" s="416"/>
      <c r="X805" s="418"/>
    </row>
    <row r="806" spans="1:24">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P806" s="499"/>
      <c r="T806" s="419"/>
      <c r="U806" s="416"/>
      <c r="V806" s="416"/>
      <c r="W806" s="416"/>
      <c r="X806" s="418"/>
    </row>
    <row r="807" spans="1:24">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P807" s="499"/>
      <c r="T807" s="419"/>
      <c r="U807" s="416"/>
      <c r="V807" s="416"/>
      <c r="W807" s="416"/>
      <c r="X807" s="418"/>
    </row>
    <row r="808" spans="1:24">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P808" s="499"/>
      <c r="T808" s="419"/>
      <c r="U808" s="416"/>
      <c r="V808" s="416"/>
      <c r="W808" s="416"/>
      <c r="X808" s="418"/>
    </row>
    <row r="809" spans="1:24">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P809" s="444"/>
      <c r="T809" s="419"/>
      <c r="U809" s="416"/>
      <c r="V809" s="416"/>
      <c r="W809" s="416"/>
      <c r="X809" s="418"/>
    </row>
    <row r="810" spans="1:24">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P810" s="444"/>
      <c r="T810" s="419"/>
      <c r="U810" s="416"/>
      <c r="V810" s="416"/>
      <c r="W810" s="416"/>
      <c r="X810" s="418"/>
    </row>
    <row r="811" spans="1:24">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P811" s="444"/>
      <c r="T811" s="419"/>
      <c r="U811" s="416"/>
      <c r="V811" s="416"/>
      <c r="W811" s="416"/>
      <c r="X811" s="418"/>
    </row>
    <row r="812" spans="1:24">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P812" s="444"/>
      <c r="T812" s="419"/>
      <c r="U812" s="416"/>
      <c r="V812" s="416"/>
      <c r="W812" s="416"/>
      <c r="X812" s="418"/>
    </row>
    <row r="813" spans="1:24">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P813" s="444"/>
      <c r="T813" s="419"/>
      <c r="U813" s="416"/>
      <c r="V813" s="416"/>
      <c r="W813" s="416"/>
      <c r="X813" s="418"/>
    </row>
    <row r="814" spans="1:24">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P814" s="444"/>
      <c r="T814" s="419"/>
      <c r="U814" s="416"/>
      <c r="V814" s="416"/>
      <c r="W814" s="416"/>
      <c r="X814" s="418"/>
    </row>
    <row r="815" spans="1:24">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P815" s="444"/>
      <c r="T815" s="419"/>
      <c r="U815" s="416"/>
      <c r="V815" s="416"/>
      <c r="W815" s="416"/>
      <c r="X815" s="418"/>
    </row>
    <row r="816" spans="1:24">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P816" s="444"/>
      <c r="T816" s="419"/>
      <c r="U816" s="416"/>
      <c r="V816" s="416"/>
      <c r="W816" s="416"/>
      <c r="X816" s="418"/>
    </row>
    <row r="817" spans="1:24">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P817" s="444"/>
      <c r="T817" s="419"/>
      <c r="U817" s="416"/>
      <c r="V817" s="416"/>
      <c r="W817" s="416"/>
      <c r="X817" s="418"/>
    </row>
    <row r="818" spans="1:24">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P818" s="444"/>
      <c r="T818" s="419"/>
      <c r="U818" s="416"/>
      <c r="V818" s="416"/>
      <c r="W818" s="416"/>
      <c r="X818" s="418"/>
    </row>
    <row r="819" spans="1:24">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P819" s="500"/>
      <c r="T819" s="419"/>
      <c r="U819" s="416"/>
      <c r="V819" s="416"/>
      <c r="W819" s="416"/>
      <c r="X819" s="418"/>
    </row>
    <row r="820" spans="1:24">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P820" s="500"/>
      <c r="T820" s="419"/>
      <c r="U820" s="416"/>
      <c r="V820" s="416"/>
      <c r="W820" s="416"/>
      <c r="X820" s="418"/>
    </row>
    <row r="821" spans="1:24">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P821" s="500"/>
      <c r="T821" s="419"/>
      <c r="U821" s="416"/>
      <c r="V821" s="416"/>
      <c r="W821" s="416"/>
      <c r="X821" s="418"/>
    </row>
    <row r="822" spans="1:24">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P822" s="500"/>
      <c r="T822" s="419"/>
      <c r="U822" s="416"/>
      <c r="V822" s="416"/>
      <c r="W822" s="416"/>
      <c r="X822" s="418"/>
    </row>
    <row r="823" spans="1:24">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P823" s="500"/>
      <c r="T823" s="419"/>
      <c r="U823" s="416"/>
      <c r="V823" s="416"/>
      <c r="W823" s="416"/>
      <c r="X823" s="418"/>
    </row>
    <row r="824" spans="1:24">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P824" s="500"/>
      <c r="T824" s="419"/>
      <c r="U824" s="416"/>
      <c r="V824" s="416"/>
      <c r="W824" s="416"/>
      <c r="X824" s="418"/>
    </row>
    <row r="825" spans="1:24">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P825" s="500"/>
      <c r="T825" s="419"/>
      <c r="U825" s="416"/>
      <c r="V825" s="416"/>
      <c r="W825" s="416"/>
      <c r="X825" s="418"/>
    </row>
    <row r="826" spans="1:24">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P826" s="500"/>
      <c r="T826" s="419"/>
      <c r="U826" s="416"/>
      <c r="V826" s="416"/>
      <c r="W826" s="416"/>
      <c r="X826" s="418"/>
    </row>
    <row r="827" spans="1:24">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500"/>
      <c r="T827" s="419"/>
      <c r="U827" s="416"/>
      <c r="V827" s="416"/>
      <c r="W827" s="416"/>
      <c r="X827" s="418"/>
    </row>
    <row r="828" spans="1:24">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500"/>
      <c r="T828" s="419"/>
      <c r="U828" s="416"/>
      <c r="V828" s="416"/>
      <c r="W828" s="416"/>
      <c r="X828" s="418"/>
    </row>
    <row r="829" spans="1:24">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500"/>
      <c r="T829" s="419"/>
      <c r="U829" s="416"/>
      <c r="V829" s="416"/>
      <c r="W829" s="416"/>
      <c r="X829" s="418"/>
    </row>
    <row r="830" spans="1:24">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500"/>
      <c r="T830" s="419"/>
      <c r="U830" s="416"/>
      <c r="V830" s="416"/>
      <c r="W830" s="416"/>
      <c r="X830" s="418"/>
    </row>
    <row r="831" spans="1:24">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500"/>
      <c r="T831" s="419"/>
      <c r="U831" s="416"/>
      <c r="V831" s="416"/>
      <c r="W831" s="416"/>
      <c r="X831" s="418"/>
    </row>
    <row r="832" spans="1:24">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500"/>
      <c r="T832" s="419"/>
      <c r="U832" s="416"/>
      <c r="V832" s="416"/>
      <c r="W832" s="416"/>
      <c r="X832" s="418"/>
    </row>
    <row r="833" spans="1:24">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500"/>
      <c r="T833" s="419"/>
      <c r="U833" s="416"/>
      <c r="V833" s="416"/>
      <c r="W833" s="416"/>
      <c r="X833" s="418"/>
    </row>
    <row r="834" spans="1:24">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500"/>
      <c r="T834" s="419"/>
      <c r="U834" s="416"/>
      <c r="V834" s="416"/>
      <c r="W834" s="416"/>
      <c r="X834" s="418"/>
    </row>
    <row r="835" spans="1:24">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500"/>
      <c r="T835" s="419"/>
      <c r="U835" s="416"/>
      <c r="V835" s="416"/>
      <c r="W835" s="416"/>
      <c r="X835" s="418"/>
    </row>
    <row r="836" spans="1:24">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500"/>
      <c r="T836" s="419"/>
      <c r="U836" s="416"/>
      <c r="V836" s="416"/>
      <c r="W836" s="416"/>
      <c r="X836" s="418"/>
    </row>
    <row r="837" spans="1:24">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500"/>
      <c r="T837" s="419"/>
      <c r="U837" s="416"/>
      <c r="V837" s="416"/>
      <c r="W837" s="416"/>
      <c r="X837" s="418"/>
    </row>
    <row r="838" spans="1:24">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500"/>
      <c r="T838" s="419"/>
      <c r="U838" s="416"/>
      <c r="V838" s="416"/>
      <c r="W838" s="416"/>
      <c r="X838" s="418"/>
    </row>
    <row r="839" spans="1:24">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500"/>
      <c r="T839" s="419"/>
      <c r="U839" s="416"/>
      <c r="V839" s="416"/>
      <c r="W839" s="416"/>
      <c r="X839" s="418"/>
    </row>
    <row r="840" spans="1:24">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500"/>
      <c r="T840" s="419"/>
      <c r="U840" s="416"/>
      <c r="V840" s="416"/>
      <c r="W840" s="416"/>
      <c r="X840" s="418"/>
    </row>
    <row r="841" spans="1:24">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500"/>
      <c r="T841" s="419"/>
      <c r="U841" s="416"/>
      <c r="V841" s="416"/>
      <c r="W841" s="416"/>
      <c r="X841" s="418"/>
    </row>
    <row r="842" spans="1:24">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500"/>
      <c r="T842" s="419"/>
      <c r="U842" s="416"/>
      <c r="V842" s="416"/>
      <c r="W842" s="416"/>
      <c r="X842" s="418"/>
    </row>
    <row r="843" spans="1:24">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500"/>
      <c r="T843" s="419"/>
      <c r="U843" s="416"/>
      <c r="V843" s="416"/>
      <c r="W843" s="416"/>
      <c r="X843" s="418"/>
    </row>
    <row r="844" spans="1:24">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500"/>
      <c r="T844" s="419"/>
      <c r="U844" s="416"/>
      <c r="V844" s="416"/>
      <c r="W844" s="416"/>
      <c r="X844" s="418"/>
    </row>
    <row r="845" spans="1:24">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500"/>
      <c r="T845" s="419"/>
      <c r="U845" s="416"/>
      <c r="V845" s="416"/>
      <c r="W845" s="416"/>
      <c r="X845" s="418"/>
    </row>
    <row r="846" spans="1:24">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500"/>
      <c r="T846" s="419"/>
      <c r="U846" s="416"/>
      <c r="V846" s="416"/>
      <c r="W846" s="416"/>
      <c r="X846" s="418"/>
    </row>
    <row r="847" spans="1:24">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N853" s="435"/>
      <c r="P853" s="500"/>
      <c r="T853" s="419"/>
      <c r="U853" s="416"/>
      <c r="V853" s="416"/>
      <c r="W853" s="416"/>
      <c r="X853" s="418"/>
    </row>
    <row r="854" spans="1:24">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N854" s="432"/>
      <c r="P854" s="500"/>
      <c r="T854" s="419"/>
      <c r="U854" s="416"/>
      <c r="V854" s="416"/>
      <c r="W854" s="416"/>
      <c r="X854" s="418"/>
    </row>
    <row r="855" spans="1:24">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N855" s="432"/>
      <c r="P855" s="500"/>
      <c r="T855" s="419"/>
      <c r="U855" s="416"/>
      <c r="V855" s="416"/>
      <c r="W855" s="416"/>
      <c r="X855" s="418"/>
    </row>
    <row r="856" spans="1:24">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N856" s="432"/>
      <c r="P856" s="500"/>
      <c r="T856" s="419"/>
      <c r="U856" s="416"/>
      <c r="V856" s="416"/>
      <c r="W856" s="416"/>
      <c r="X856" s="418"/>
    </row>
    <row r="857" spans="1:24">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N857" s="431"/>
      <c r="P857" s="500"/>
      <c r="T857" s="419"/>
      <c r="U857" s="416"/>
      <c r="V857" s="416"/>
      <c r="W857" s="416"/>
      <c r="X857" s="418"/>
    </row>
    <row r="858" spans="1:24">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N858" s="430"/>
      <c r="P858" s="500"/>
      <c r="T858" s="419"/>
      <c r="U858" s="416"/>
      <c r="V858" s="416"/>
      <c r="W858" s="416"/>
      <c r="X858" s="418"/>
    </row>
    <row r="859" spans="1:24">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N859" s="430"/>
      <c r="P859" s="500"/>
      <c r="T859" s="419"/>
      <c r="U859" s="416"/>
      <c r="V859" s="416"/>
      <c r="W859" s="416"/>
      <c r="X859" s="418"/>
    </row>
    <row r="860" spans="1:24">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N860" s="423"/>
      <c r="P860" s="500"/>
      <c r="T860" s="419"/>
      <c r="U860" s="416"/>
      <c r="V860" s="416"/>
      <c r="W860" s="416"/>
      <c r="X860" s="418"/>
    </row>
    <row r="861" spans="1:24">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N861" s="423"/>
      <c r="P861" s="500"/>
      <c r="T861" s="419"/>
      <c r="U861" s="416"/>
      <c r="V861" s="416"/>
      <c r="W861" s="416"/>
      <c r="X861" s="418"/>
    </row>
    <row r="862" spans="1:24">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N862" s="423"/>
      <c r="P862" s="500"/>
      <c r="T862" s="419"/>
      <c r="U862" s="416"/>
      <c r="V862" s="416"/>
      <c r="W862" s="416"/>
      <c r="X862" s="418"/>
    </row>
    <row r="863" spans="1:24">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N863" s="423"/>
      <c r="P863" s="500"/>
      <c r="T863" s="419"/>
      <c r="U863" s="416"/>
      <c r="V863" s="416"/>
      <c r="W863" s="416"/>
      <c r="X863" s="418"/>
    </row>
    <row r="864" spans="1:24">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N864" s="423"/>
      <c r="P864" s="500"/>
      <c r="T864" s="419"/>
      <c r="U864" s="416"/>
      <c r="V864" s="416"/>
      <c r="W864" s="416"/>
      <c r="X864" s="418"/>
    </row>
    <row r="865" spans="1:24">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N865" s="423"/>
      <c r="P865" s="500"/>
      <c r="T865" s="419"/>
      <c r="U865" s="416"/>
      <c r="V865" s="416"/>
      <c r="W865" s="416"/>
      <c r="X865" s="418"/>
    </row>
    <row r="866" spans="1:24">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N866" s="423"/>
      <c r="P866" s="500"/>
      <c r="T866" s="419"/>
      <c r="U866" s="416"/>
      <c r="V866" s="416"/>
      <c r="W866" s="416"/>
      <c r="X866" s="418"/>
    </row>
    <row r="867" spans="1:24">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N867" s="420"/>
      <c r="P867" s="500"/>
      <c r="T867" s="419"/>
      <c r="U867" s="416"/>
      <c r="V867" s="416"/>
      <c r="W867" s="416"/>
      <c r="X867" s="418"/>
    </row>
    <row r="868" spans="1:24">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N868" s="420"/>
      <c r="P868" s="500"/>
      <c r="T868" s="419"/>
      <c r="U868" s="416"/>
      <c r="V868" s="416"/>
      <c r="W868" s="416"/>
      <c r="X868" s="418"/>
    </row>
    <row r="869" spans="1:24">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N869" s="410"/>
      <c r="P869" s="500"/>
      <c r="T869" s="419"/>
      <c r="U869" s="416"/>
      <c r="V869" s="416"/>
      <c r="W869" s="416"/>
      <c r="X869" s="418"/>
    </row>
    <row r="870" spans="1:24">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N870" s="410"/>
      <c r="P870" s="500"/>
      <c r="T870" s="419"/>
      <c r="U870" s="416"/>
      <c r="V870" s="416"/>
      <c r="W870" s="416"/>
      <c r="X870" s="418"/>
    </row>
    <row r="871" spans="1:24">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N871" s="410"/>
      <c r="P871" s="500"/>
      <c r="T871" s="419"/>
      <c r="U871" s="416"/>
      <c r="V871" s="416"/>
      <c r="W871" s="416"/>
      <c r="X871" s="418"/>
    </row>
    <row r="872" spans="1:24">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N872" s="409"/>
      <c r="P872" s="500"/>
      <c r="T872" s="419"/>
      <c r="U872" s="416"/>
      <c r="V872" s="416"/>
      <c r="W872" s="416"/>
      <c r="X872" s="418"/>
    </row>
    <row r="873" spans="1:24">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N873" s="409"/>
      <c r="P873" s="500"/>
      <c r="T873" s="419"/>
      <c r="U873" s="416"/>
      <c r="V873" s="416"/>
      <c r="W873" s="416"/>
      <c r="X873" s="418"/>
    </row>
    <row r="874" spans="1:24">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N874" s="409"/>
      <c r="P874" s="500"/>
      <c r="T874" s="419"/>
      <c r="U874" s="416"/>
      <c r="V874" s="416"/>
      <c r="W874" s="416"/>
      <c r="X874" s="418"/>
    </row>
    <row r="875" spans="1:24">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N875" s="409"/>
      <c r="P875" s="500"/>
      <c r="T875" s="419"/>
      <c r="U875" s="416"/>
      <c r="V875" s="416"/>
      <c r="W875" s="416"/>
      <c r="X875" s="418"/>
    </row>
    <row r="876" spans="1:24">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N876" s="409"/>
      <c r="P876" s="500"/>
      <c r="T876" s="419"/>
      <c r="U876" s="416"/>
      <c r="V876" s="416"/>
      <c r="W876" s="416"/>
      <c r="X876" s="418"/>
    </row>
    <row r="877" spans="1:24">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N877" s="409"/>
      <c r="P877" s="500"/>
      <c r="T877" s="419"/>
      <c r="U877" s="416"/>
      <c r="V877" s="416"/>
      <c r="W877" s="416"/>
      <c r="X877" s="418"/>
    </row>
    <row r="878" spans="1:24">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N878" s="409"/>
      <c r="P878" s="500"/>
      <c r="T878" s="419"/>
      <c r="U878" s="416"/>
      <c r="V878" s="416"/>
      <c r="W878" s="416"/>
      <c r="X878" s="418"/>
    </row>
    <row r="879" spans="1:24">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N879" s="409"/>
      <c r="P879" s="500"/>
      <c r="T879" s="419"/>
      <c r="U879" s="416"/>
      <c r="V879" s="416"/>
      <c r="W879" s="416"/>
      <c r="X879" s="418"/>
    </row>
    <row r="880" spans="1:24">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N880" s="409"/>
      <c r="P880" s="500"/>
      <c r="T880" s="419"/>
      <c r="U880" s="416"/>
      <c r="V880" s="416"/>
      <c r="W880" s="416"/>
      <c r="X880" s="418"/>
    </row>
    <row r="881" spans="1:24">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09"/>
      <c r="P881" s="500"/>
      <c r="T881" s="419"/>
      <c r="U881" s="416"/>
      <c r="V881" s="416"/>
      <c r="W881" s="416"/>
      <c r="X881" s="418"/>
    </row>
    <row r="882" spans="1:24">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09"/>
      <c r="P882" s="500"/>
      <c r="T882" s="419"/>
      <c r="U882" s="416"/>
      <c r="V882" s="416"/>
      <c r="W882" s="416"/>
      <c r="X882" s="418"/>
    </row>
    <row r="883" spans="1:24">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09"/>
      <c r="P883" s="500"/>
      <c r="T883" s="419"/>
      <c r="U883" s="416"/>
      <c r="V883" s="416"/>
      <c r="W883" s="416"/>
      <c r="X883" s="418"/>
    </row>
    <row r="884" spans="1:24">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09"/>
      <c r="P884" s="500"/>
      <c r="T884" s="419"/>
      <c r="U884" s="416"/>
      <c r="V884" s="416"/>
      <c r="W884" s="416"/>
      <c r="X884" s="418"/>
    </row>
    <row r="885" spans="1:24">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09"/>
      <c r="P885" s="500"/>
      <c r="T885" s="419"/>
      <c r="U885" s="416"/>
      <c r="V885" s="416"/>
      <c r="W885" s="416"/>
      <c r="X885" s="418"/>
    </row>
    <row r="886" spans="1:24">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09"/>
      <c r="P886" s="500"/>
      <c r="T886" s="419"/>
      <c r="U886" s="416"/>
      <c r="V886" s="416"/>
      <c r="W886" s="416"/>
      <c r="X886" s="418"/>
    </row>
    <row r="887" spans="1:24">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09"/>
      <c r="P887" s="500"/>
      <c r="T887" s="419"/>
      <c r="U887" s="416"/>
      <c r="V887" s="416"/>
      <c r="W887" s="416"/>
      <c r="X887" s="418"/>
    </row>
    <row r="888" spans="1:24">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09"/>
      <c r="P888" s="500"/>
      <c r="T888" s="419"/>
      <c r="U888" s="416"/>
      <c r="V888" s="416"/>
      <c r="W888" s="416"/>
      <c r="X888" s="418"/>
    </row>
    <row r="889" spans="1:24">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09"/>
      <c r="P889" s="500"/>
      <c r="T889" s="419"/>
      <c r="U889" s="416"/>
      <c r="V889" s="416"/>
      <c r="W889" s="416"/>
      <c r="X889" s="418"/>
    </row>
    <row r="890" spans="1:24">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09"/>
      <c r="P890" s="500"/>
      <c r="T890" s="419"/>
      <c r="U890" s="416"/>
      <c r="V890" s="416"/>
      <c r="W890" s="416"/>
      <c r="X890" s="418"/>
    </row>
    <row r="891" spans="1:24">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09"/>
      <c r="P891" s="500"/>
      <c r="T891" s="419"/>
      <c r="U891" s="416"/>
      <c r="V891" s="416"/>
      <c r="W891" s="416"/>
      <c r="X891" s="418"/>
    </row>
    <row r="892" spans="1:24">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09"/>
      <c r="P892" s="500"/>
      <c r="T892" s="419"/>
      <c r="U892" s="416"/>
      <c r="V892" s="416"/>
      <c r="W892" s="416"/>
      <c r="X892" s="418"/>
    </row>
    <row r="893" spans="1:24">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09"/>
      <c r="P893" s="500"/>
      <c r="T893" s="419"/>
      <c r="U893" s="416"/>
      <c r="V893" s="416"/>
      <c r="W893" s="416"/>
      <c r="X893" s="418"/>
    </row>
    <row r="894" spans="1:24">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09"/>
      <c r="P894" s="500"/>
      <c r="T894" s="419"/>
      <c r="U894" s="416"/>
      <c r="V894" s="416"/>
      <c r="W894" s="416"/>
      <c r="X894" s="418"/>
    </row>
    <row r="895" spans="1:24">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09"/>
      <c r="P895" s="500"/>
      <c r="T895" s="419"/>
      <c r="U895" s="416"/>
      <c r="V895" s="416"/>
      <c r="W895" s="416"/>
      <c r="X895" s="418"/>
    </row>
    <row r="896" spans="1:24">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09"/>
      <c r="P896" s="500"/>
      <c r="T896" s="419"/>
      <c r="U896" s="416"/>
      <c r="V896" s="416"/>
      <c r="W896" s="416"/>
      <c r="X896" s="418"/>
    </row>
    <row r="897" spans="1:24">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09"/>
      <c r="P897" s="500"/>
      <c r="T897" s="419"/>
      <c r="U897" s="416"/>
      <c r="V897" s="416"/>
      <c r="W897" s="416"/>
      <c r="X897" s="418"/>
    </row>
    <row r="898" spans="1:24">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09"/>
      <c r="P898" s="500"/>
      <c r="T898" s="419"/>
      <c r="U898" s="416"/>
      <c r="V898" s="416"/>
      <c r="W898" s="416"/>
      <c r="X898" s="418"/>
    </row>
    <row r="899" spans="1:24">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09"/>
      <c r="P899" s="500"/>
      <c r="T899" s="419"/>
      <c r="U899" s="416"/>
      <c r="V899" s="416"/>
      <c r="W899" s="416"/>
      <c r="X899" s="418"/>
    </row>
    <row r="900" spans="1:24">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T1055" s="419"/>
      <c r="U1055" s="416"/>
      <c r="V1055" s="416"/>
      <c r="W1055" s="416"/>
      <c r="X1055" s="418"/>
    </row>
    <row r="1056" spans="1:24">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T1056" s="419"/>
      <c r="U1056" s="416"/>
      <c r="V1056" s="416"/>
      <c r="W1056" s="416"/>
      <c r="X1056" s="418"/>
    </row>
    <row r="1057" spans="1:24">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T1057" s="419"/>
      <c r="U1057" s="416"/>
      <c r="V1057" s="416"/>
      <c r="W1057" s="416"/>
      <c r="X1057" s="418"/>
    </row>
    <row r="1058" spans="1:24">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T1058" s="419"/>
      <c r="U1058" s="416"/>
      <c r="V1058" s="416"/>
      <c r="W1058" s="416"/>
      <c r="X1058" s="418"/>
    </row>
    <row r="1059" spans="1:24">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T1059" s="419"/>
      <c r="U1059" s="416"/>
      <c r="V1059" s="416"/>
      <c r="W1059" s="416"/>
      <c r="X1059" s="418"/>
    </row>
    <row r="1060" spans="1:24">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T1060" s="419"/>
      <c r="U1060" s="416"/>
      <c r="V1060" s="416"/>
      <c r="W1060" s="416"/>
      <c r="X1060" s="418"/>
    </row>
    <row r="1061" spans="1:24">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T1061" s="419"/>
      <c r="U1061" s="416"/>
      <c r="V1061" s="416"/>
      <c r="W1061" s="416"/>
      <c r="X1061" s="418"/>
    </row>
    <row r="1062" spans="1:24">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T1062" s="419"/>
      <c r="U1062" s="416"/>
      <c r="V1062" s="416"/>
      <c r="W1062" s="416"/>
      <c r="X1062" s="418"/>
    </row>
    <row r="1063" spans="1:24">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T1063" s="419"/>
      <c r="U1063" s="416"/>
      <c r="V1063" s="416"/>
      <c r="W1063" s="416"/>
      <c r="X1063" s="418"/>
    </row>
    <row r="1064" spans="1:24">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T1064" s="419"/>
      <c r="U1064" s="416"/>
      <c r="V1064" s="416"/>
      <c r="W1064" s="416"/>
      <c r="X1064" s="418"/>
    </row>
    <row r="1065" spans="1:24">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T1065" s="419"/>
      <c r="U1065" s="416"/>
      <c r="V1065" s="416"/>
      <c r="W1065" s="416"/>
      <c r="X1065" s="418"/>
    </row>
    <row r="1066" spans="1:24">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T1066" s="419"/>
      <c r="U1066" s="416"/>
      <c r="V1066" s="416"/>
      <c r="W1066" s="416"/>
      <c r="X1066" s="418"/>
    </row>
    <row r="1067" spans="1:24">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T1067" s="419"/>
      <c r="U1067" s="416"/>
      <c r="V1067" s="416"/>
      <c r="W1067" s="416"/>
      <c r="X1067" s="418"/>
    </row>
    <row r="1068" spans="1:24">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T1068" s="419"/>
      <c r="U1068" s="416"/>
      <c r="V1068" s="416"/>
      <c r="W1068" s="416"/>
      <c r="X1068" s="418"/>
    </row>
    <row r="1069" spans="1:24">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T1069" s="419"/>
      <c r="U1069" s="416"/>
      <c r="V1069" s="416"/>
      <c r="W1069" s="416"/>
      <c r="X1069" s="418"/>
    </row>
    <row r="1070" spans="1:24">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T1070" s="419"/>
      <c r="U1070" s="416"/>
      <c r="V1070" s="416"/>
      <c r="W1070" s="416"/>
      <c r="X1070" s="418"/>
    </row>
    <row r="1071" spans="1:24">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T1071" s="419"/>
      <c r="U1071" s="416"/>
      <c r="V1071" s="416"/>
      <c r="W1071" s="416"/>
      <c r="X1071" s="418"/>
    </row>
    <row r="1072" spans="1:24">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T1072" s="419"/>
      <c r="U1072" s="416"/>
      <c r="V1072" s="416"/>
      <c r="W1072" s="416"/>
      <c r="X1072" s="418"/>
    </row>
    <row r="1073" spans="1:24">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T1073" s="419"/>
      <c r="U1073" s="416"/>
      <c r="V1073" s="416"/>
      <c r="W1073" s="416"/>
      <c r="X1073" s="418"/>
    </row>
    <row r="1074" spans="1:24">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T1074" s="419"/>
      <c r="U1074" s="416"/>
      <c r="V1074" s="416"/>
      <c r="W1074" s="416"/>
      <c r="X1074" s="418"/>
    </row>
    <row r="1075" spans="1:24">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T1075" s="419"/>
      <c r="U1075" s="416"/>
      <c r="V1075" s="416"/>
      <c r="W1075" s="416"/>
      <c r="X1075" s="418"/>
    </row>
    <row r="1076" spans="1:24">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T1076" s="419"/>
      <c r="U1076" s="416"/>
      <c r="V1076" s="416"/>
      <c r="W1076" s="416"/>
      <c r="X1076" s="418"/>
    </row>
    <row r="1077" spans="1:24">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T1077" s="419"/>
      <c r="U1077" s="416"/>
      <c r="V1077" s="416"/>
      <c r="W1077" s="416"/>
      <c r="X1077" s="418"/>
    </row>
    <row r="1078" spans="1:24">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T1078" s="419"/>
      <c r="U1078" s="416"/>
      <c r="V1078" s="416"/>
      <c r="W1078" s="416"/>
      <c r="X1078" s="418"/>
    </row>
    <row r="1079" spans="1:24">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T1079" s="419"/>
      <c r="U1079" s="416"/>
      <c r="V1079" s="416"/>
      <c r="W1079" s="416"/>
      <c r="X1079" s="418"/>
    </row>
    <row r="1080" spans="1:24">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T1080" s="419"/>
      <c r="U1080" s="416"/>
      <c r="V1080" s="416"/>
      <c r="W1080" s="416"/>
      <c r="X1080" s="418"/>
    </row>
    <row r="1081" spans="1:24">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T1081" s="419"/>
      <c r="U1081" s="416"/>
      <c r="V1081" s="416"/>
      <c r="W1081" s="416"/>
      <c r="X1081" s="418"/>
    </row>
    <row r="1082" spans="1:24">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T1082" s="419"/>
      <c r="U1082" s="416"/>
      <c r="V1082" s="416"/>
      <c r="W1082" s="416"/>
      <c r="X1082" s="418"/>
    </row>
    <row r="1083" spans="1:24">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P1109" s="443"/>
      <c r="T1109" s="419"/>
      <c r="U1109" s="416"/>
      <c r="V1109" s="416"/>
      <c r="W1109" s="416"/>
      <c r="X1109" s="418"/>
    </row>
    <row r="1110" spans="1:24">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P1110" s="443"/>
      <c r="T1110" s="419"/>
      <c r="U1110" s="416"/>
      <c r="V1110" s="416"/>
      <c r="W1110" s="416"/>
      <c r="X1110" s="418"/>
    </row>
    <row r="1111" spans="1:24">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P1111" s="443"/>
      <c r="T1111" s="419"/>
      <c r="U1111" s="416"/>
      <c r="V1111" s="416"/>
      <c r="W1111" s="416"/>
      <c r="X1111" s="418"/>
    </row>
    <row r="1112" spans="1:24">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P1112" s="443"/>
      <c r="T1112" s="419"/>
      <c r="U1112" s="416"/>
      <c r="V1112" s="416"/>
      <c r="W1112" s="416"/>
      <c r="X1112" s="418"/>
    </row>
    <row r="1113" spans="1:24">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P1113" s="443"/>
      <c r="T1113" s="419"/>
      <c r="U1113" s="416"/>
      <c r="V1113" s="416"/>
      <c r="W1113" s="416"/>
      <c r="X1113" s="418"/>
    </row>
    <row r="1114" spans="1:24">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P1114" s="443"/>
      <c r="T1114" s="419"/>
      <c r="U1114" s="416"/>
      <c r="V1114" s="416"/>
      <c r="W1114" s="416"/>
      <c r="X1114" s="418"/>
    </row>
    <row r="1115" spans="1:24">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P1115" s="443"/>
      <c r="T1115" s="419"/>
      <c r="U1115" s="416"/>
      <c r="V1115" s="416"/>
      <c r="W1115" s="416"/>
      <c r="X1115" s="418"/>
    </row>
    <row r="1116" spans="1:24">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P1116" s="443"/>
      <c r="T1116" s="419"/>
      <c r="U1116" s="416"/>
      <c r="V1116" s="416"/>
      <c r="W1116" s="416"/>
      <c r="X1116" s="418"/>
    </row>
    <row r="1117" spans="1:24">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P1117" s="443"/>
      <c r="T1117" s="419"/>
      <c r="U1117" s="416"/>
      <c r="V1117" s="416"/>
      <c r="W1117" s="416"/>
      <c r="X1117" s="418"/>
    </row>
    <row r="1118" spans="1:24">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P1118" s="443"/>
      <c r="T1118" s="419"/>
      <c r="U1118" s="416"/>
      <c r="V1118" s="416"/>
      <c r="W1118" s="416"/>
      <c r="X1118" s="418"/>
    </row>
    <row r="1119" spans="1:24">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P1119" s="443"/>
      <c r="T1119" s="419"/>
      <c r="U1119" s="416"/>
      <c r="V1119" s="416"/>
      <c r="W1119" s="416"/>
      <c r="X1119" s="418"/>
    </row>
    <row r="1120" spans="1:24">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P1120" s="443"/>
      <c r="T1120" s="419"/>
      <c r="U1120" s="416"/>
      <c r="V1120" s="416"/>
      <c r="W1120" s="416"/>
      <c r="X1120" s="418"/>
    </row>
    <row r="1121" spans="1:24">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P1121" s="443"/>
      <c r="T1121" s="419"/>
      <c r="U1121" s="416"/>
      <c r="V1121" s="416"/>
      <c r="W1121" s="416"/>
      <c r="X1121" s="418"/>
    </row>
    <row r="1122" spans="1:24">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P1122" s="443"/>
      <c r="T1122" s="419"/>
      <c r="U1122" s="416"/>
      <c r="V1122" s="416"/>
      <c r="W1122" s="416"/>
      <c r="X1122" s="418"/>
    </row>
    <row r="1123" spans="1:24">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P1123" s="442"/>
      <c r="T1123" s="419"/>
      <c r="U1123" s="416"/>
      <c r="V1123" s="416"/>
      <c r="W1123" s="416"/>
      <c r="X1123" s="418"/>
    </row>
    <row r="1124" spans="1:24">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P1124" s="442"/>
      <c r="T1124" s="419"/>
      <c r="U1124" s="416"/>
      <c r="V1124" s="416"/>
      <c r="W1124" s="416"/>
      <c r="X1124" s="418"/>
    </row>
    <row r="1125" spans="1:24">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P1125" s="442"/>
      <c r="T1125" s="419"/>
      <c r="U1125" s="416"/>
      <c r="V1125" s="416"/>
      <c r="W1125" s="416"/>
      <c r="X1125" s="418"/>
    </row>
    <row r="1126" spans="1:24">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P1126" s="442"/>
      <c r="T1126" s="419"/>
      <c r="U1126" s="416"/>
      <c r="V1126" s="416"/>
      <c r="W1126" s="416"/>
      <c r="X1126" s="418"/>
    </row>
    <row r="1127" spans="1:24">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P1127" s="442"/>
      <c r="T1127" s="419"/>
      <c r="U1127" s="416"/>
      <c r="V1127" s="416"/>
      <c r="W1127" s="416"/>
      <c r="X1127" s="418"/>
    </row>
    <row r="1128" spans="1:24">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P1128" s="442"/>
      <c r="T1128" s="419"/>
      <c r="U1128" s="416"/>
      <c r="V1128" s="416"/>
      <c r="W1128" s="416"/>
      <c r="X1128" s="418"/>
    </row>
    <row r="1129" spans="1:24">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P1129" s="442"/>
      <c r="T1129" s="419"/>
      <c r="U1129" s="416"/>
      <c r="V1129" s="416"/>
      <c r="W1129" s="416"/>
      <c r="X1129" s="418"/>
    </row>
    <row r="1130" spans="1:24">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P1130" s="442"/>
      <c r="T1130" s="419"/>
      <c r="U1130" s="416"/>
      <c r="V1130" s="416"/>
      <c r="W1130" s="416"/>
      <c r="X1130" s="418"/>
    </row>
    <row r="1131" spans="1:24">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P1131" s="442"/>
      <c r="T1131" s="419"/>
      <c r="U1131" s="416"/>
      <c r="V1131" s="416"/>
      <c r="W1131" s="416"/>
      <c r="X1131" s="418"/>
    </row>
    <row r="1132" spans="1:24">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P1132" s="442"/>
      <c r="T1132" s="419"/>
      <c r="U1132" s="416"/>
      <c r="V1132" s="416"/>
      <c r="W1132" s="416"/>
      <c r="X1132" s="418"/>
    </row>
    <row r="1133" spans="1:24">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P1133" s="442"/>
      <c r="T1133" s="419"/>
      <c r="U1133" s="416"/>
      <c r="V1133" s="416"/>
      <c r="W1133" s="416"/>
      <c r="X1133" s="418"/>
    </row>
    <row r="1134" spans="1:24">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P1134" s="442"/>
      <c r="T1134" s="419"/>
      <c r="U1134" s="416"/>
      <c r="V1134" s="416"/>
      <c r="W1134" s="416"/>
      <c r="X1134" s="418"/>
    </row>
    <row r="1135" spans="1:24">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P1135" s="441"/>
      <c r="T1135" s="419"/>
      <c r="U1135" s="416"/>
      <c r="V1135" s="416"/>
      <c r="W1135" s="416"/>
      <c r="X1135" s="418"/>
    </row>
    <row r="1136" spans="1:24">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P1136" s="441"/>
      <c r="T1136" s="419"/>
      <c r="U1136" s="416"/>
      <c r="V1136" s="416"/>
      <c r="W1136" s="416"/>
      <c r="X1136" s="418"/>
    </row>
    <row r="1137" spans="1:24">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1"/>
      <c r="T1137" s="419"/>
      <c r="U1137" s="416"/>
      <c r="V1137" s="416"/>
      <c r="W1137" s="416"/>
      <c r="X1137" s="418"/>
    </row>
    <row r="1138" spans="1:24">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1"/>
      <c r="T1138" s="419"/>
      <c r="U1138" s="416"/>
      <c r="V1138" s="416"/>
      <c r="W1138" s="416"/>
      <c r="X1138" s="418"/>
    </row>
    <row r="1139" spans="1:24">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1"/>
      <c r="T1139" s="419"/>
      <c r="U1139" s="416"/>
      <c r="V1139" s="416"/>
      <c r="W1139" s="416"/>
      <c r="X1139" s="418"/>
    </row>
    <row r="1140" spans="1:24">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0"/>
      <c r="T1140" s="419"/>
      <c r="U1140" s="416"/>
      <c r="V1140" s="416"/>
      <c r="W1140" s="416"/>
      <c r="X1140" s="418"/>
    </row>
    <row r="1141" spans="1:24">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0"/>
      <c r="T1141" s="419"/>
      <c r="U1141" s="416"/>
      <c r="V1141" s="416"/>
      <c r="W1141" s="416"/>
      <c r="X1141" s="418"/>
    </row>
    <row r="1142" spans="1:24">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0"/>
      <c r="T1142" s="419"/>
      <c r="U1142" s="416"/>
      <c r="V1142" s="416"/>
      <c r="W1142" s="416"/>
      <c r="X1142" s="418"/>
    </row>
    <row r="1143" spans="1:24">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0"/>
      <c r="T1143" s="419"/>
      <c r="U1143" s="416"/>
      <c r="V1143" s="416"/>
      <c r="W1143" s="416"/>
      <c r="X1143" s="418"/>
    </row>
    <row r="1144" spans="1:24">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0"/>
      <c r="T1144" s="419"/>
      <c r="U1144" s="416"/>
      <c r="V1144" s="416"/>
      <c r="W1144" s="416"/>
      <c r="X1144" s="418"/>
    </row>
    <row r="1145" spans="1:24">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0"/>
      <c r="T1145" s="419"/>
      <c r="U1145" s="416"/>
      <c r="V1145" s="416"/>
      <c r="W1145" s="416"/>
      <c r="X1145" s="418"/>
    </row>
    <row r="1146" spans="1:24">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0"/>
      <c r="T1146" s="419"/>
      <c r="U1146" s="416"/>
      <c r="V1146" s="416"/>
      <c r="W1146" s="416"/>
      <c r="X1146" s="418"/>
    </row>
    <row r="1147" spans="1:24">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0"/>
      <c r="T1147" s="419"/>
      <c r="U1147" s="416"/>
      <c r="V1147" s="416"/>
      <c r="W1147" s="416"/>
      <c r="X1147" s="418"/>
    </row>
    <row r="1148" spans="1:24">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0"/>
      <c r="T1148" s="419"/>
      <c r="U1148" s="416"/>
      <c r="V1148" s="416"/>
      <c r="W1148" s="416"/>
      <c r="X1148" s="418"/>
    </row>
    <row r="1149" spans="1:24">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0"/>
      <c r="T1149" s="419"/>
      <c r="U1149" s="416"/>
      <c r="V1149" s="416"/>
      <c r="W1149" s="416"/>
      <c r="X1149" s="418"/>
    </row>
    <row r="1150" spans="1:24">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0"/>
      <c r="T1150" s="419"/>
      <c r="U1150" s="416"/>
      <c r="V1150" s="416"/>
      <c r="W1150" s="416"/>
      <c r="X1150" s="418"/>
    </row>
    <row r="1151" spans="1:24">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39"/>
      <c r="T1151" s="419"/>
      <c r="U1151" s="416"/>
      <c r="V1151" s="416"/>
      <c r="W1151" s="416"/>
      <c r="X1151" s="418"/>
    </row>
    <row r="1152" spans="1:24">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39"/>
      <c r="T1152" s="419"/>
      <c r="U1152" s="416"/>
      <c r="V1152" s="416"/>
      <c r="W1152" s="416"/>
      <c r="X1152" s="418"/>
    </row>
    <row r="1153" spans="1:24">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39"/>
      <c r="T1153" s="419"/>
      <c r="U1153" s="416"/>
      <c r="V1153" s="416"/>
      <c r="W1153" s="416"/>
      <c r="X1153" s="418"/>
    </row>
    <row r="1154" spans="1:24">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35"/>
      <c r="T1154" s="419"/>
      <c r="U1154" s="416"/>
      <c r="V1154" s="416"/>
      <c r="W1154" s="416"/>
      <c r="X1154" s="418"/>
    </row>
    <row r="1155" spans="1:24">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35"/>
      <c r="T1155" s="419"/>
      <c r="U1155" s="416"/>
      <c r="V1155" s="416"/>
      <c r="W1155" s="416"/>
      <c r="X1155" s="418"/>
    </row>
    <row r="1156" spans="1:24">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35"/>
      <c r="T1156" s="419"/>
      <c r="U1156" s="416"/>
      <c r="V1156" s="416"/>
      <c r="W1156" s="416"/>
      <c r="X1156" s="418"/>
    </row>
    <row r="1157" spans="1:24">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35"/>
      <c r="T1157" s="419"/>
      <c r="U1157" s="416"/>
      <c r="V1157" s="416"/>
      <c r="W1157" s="416"/>
      <c r="X1157" s="418"/>
    </row>
    <row r="1158" spans="1:24">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35"/>
      <c r="T1158" s="419"/>
      <c r="U1158" s="416"/>
      <c r="V1158" s="416"/>
      <c r="W1158" s="416"/>
      <c r="X1158" s="418"/>
    </row>
    <row r="1159" spans="1:24">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35"/>
      <c r="T1159" s="419"/>
      <c r="U1159" s="416"/>
      <c r="V1159" s="416"/>
      <c r="W1159" s="416"/>
      <c r="X1159" s="418"/>
    </row>
    <row r="1160" spans="1:24">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35"/>
      <c r="T1160" s="419"/>
      <c r="U1160" s="416"/>
      <c r="V1160" s="416"/>
      <c r="W1160" s="416"/>
      <c r="X1160" s="418"/>
    </row>
    <row r="1161" spans="1:24">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35"/>
      <c r="T1161" s="419"/>
      <c r="U1161" s="416"/>
      <c r="V1161" s="416"/>
      <c r="W1161" s="416"/>
      <c r="X1161" s="418"/>
    </row>
    <row r="1162" spans="1:24">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35"/>
      <c r="T1162" s="419"/>
      <c r="U1162" s="416"/>
      <c r="V1162" s="416"/>
      <c r="W1162" s="416"/>
      <c r="X1162" s="418"/>
    </row>
    <row r="1163" spans="1:24">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35"/>
      <c r="T1163" s="419"/>
      <c r="U1163" s="416"/>
      <c r="V1163" s="416"/>
      <c r="W1163" s="416"/>
      <c r="X1163" s="418"/>
    </row>
    <row r="1164" spans="1:24">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35"/>
      <c r="T1164" s="419"/>
      <c r="U1164" s="416"/>
      <c r="V1164" s="416"/>
      <c r="W1164" s="416"/>
      <c r="X1164" s="418"/>
    </row>
    <row r="1165" spans="1:24">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35"/>
      <c r="T1165" s="419"/>
      <c r="U1165" s="416"/>
      <c r="V1165" s="416"/>
      <c r="W1165" s="416"/>
      <c r="X1165" s="418"/>
    </row>
    <row r="1166" spans="1:24">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35"/>
      <c r="T1166" s="419"/>
      <c r="U1166" s="416"/>
      <c r="V1166" s="416"/>
      <c r="W1166" s="416"/>
      <c r="X1166" s="418"/>
    </row>
    <row r="1167" spans="1:24">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35"/>
      <c r="T1167" s="419"/>
      <c r="U1167" s="416"/>
      <c r="V1167" s="416"/>
      <c r="W1167" s="416"/>
      <c r="X1167" s="418"/>
    </row>
    <row r="1168" spans="1:24">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35"/>
      <c r="T1168" s="419"/>
      <c r="U1168" s="416"/>
      <c r="V1168" s="416"/>
      <c r="W1168" s="416"/>
      <c r="X1168" s="418"/>
    </row>
    <row r="1169" spans="1:24">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35"/>
      <c r="T1169" s="419"/>
      <c r="U1169" s="416"/>
      <c r="V1169" s="416"/>
      <c r="W1169" s="416"/>
      <c r="X1169" s="418"/>
    </row>
    <row r="1170" spans="1:24">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35"/>
      <c r="T1170" s="419"/>
      <c r="U1170" s="416"/>
      <c r="V1170" s="416"/>
      <c r="W1170" s="416"/>
      <c r="X1170" s="418"/>
    </row>
    <row r="1171" spans="1:24">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35"/>
      <c r="T1171" s="419"/>
      <c r="U1171" s="416"/>
      <c r="V1171" s="416"/>
      <c r="W1171" s="416"/>
      <c r="X1171" s="418"/>
    </row>
    <row r="1172" spans="1:24">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35"/>
      <c r="T1172" s="419"/>
      <c r="U1172" s="416"/>
      <c r="V1172" s="416"/>
      <c r="W1172" s="416"/>
      <c r="X1172" s="418"/>
    </row>
    <row r="1173" spans="1:24">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35"/>
      <c r="T1173" s="419"/>
      <c r="U1173" s="416"/>
      <c r="V1173" s="416"/>
      <c r="W1173" s="416"/>
      <c r="X1173" s="418"/>
    </row>
    <row r="1174" spans="1:24">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35"/>
      <c r="T1174" s="419"/>
      <c r="U1174" s="416"/>
      <c r="V1174" s="416"/>
      <c r="W1174" s="416"/>
      <c r="X1174" s="418"/>
    </row>
    <row r="1175" spans="1:24">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35"/>
      <c r="T1175" s="419"/>
      <c r="U1175" s="416"/>
      <c r="V1175" s="416"/>
      <c r="W1175" s="416"/>
      <c r="X1175" s="418"/>
    </row>
    <row r="1176" spans="1:24">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35"/>
      <c r="T1176" s="419"/>
      <c r="U1176" s="416"/>
      <c r="V1176" s="416"/>
      <c r="W1176" s="416"/>
      <c r="X1176" s="418"/>
    </row>
    <row r="1177" spans="1:24">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35"/>
      <c r="T1177" s="419"/>
      <c r="U1177" s="416"/>
      <c r="V1177" s="416"/>
      <c r="W1177" s="416"/>
      <c r="X1177" s="418"/>
    </row>
    <row r="1178" spans="1:24">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35"/>
      <c r="T1178" s="419"/>
      <c r="U1178" s="416"/>
      <c r="V1178" s="416"/>
      <c r="W1178" s="416"/>
      <c r="X1178" s="418"/>
    </row>
    <row r="1179" spans="1:24">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5"/>
      <c r="T1179" s="419"/>
      <c r="U1179" s="416"/>
      <c r="V1179" s="416"/>
      <c r="W1179" s="416"/>
      <c r="X1179" s="418"/>
    </row>
    <row r="1180" spans="1:24">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5"/>
      <c r="T1180" s="419"/>
      <c r="U1180" s="416"/>
      <c r="V1180" s="416"/>
      <c r="W1180" s="416"/>
      <c r="X1180" s="418"/>
    </row>
    <row r="1181" spans="1:24">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5"/>
      <c r="T1181" s="419"/>
      <c r="U1181" s="416"/>
      <c r="V1181" s="416"/>
      <c r="W1181" s="416"/>
      <c r="X1181" s="418"/>
    </row>
    <row r="1182" spans="1:24">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2"/>
      <c r="T1277" s="419"/>
      <c r="U1277" s="416"/>
      <c r="V1277" s="416"/>
      <c r="W1277" s="416"/>
      <c r="X1277" s="418"/>
    </row>
    <row r="1278" spans="1:24">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2"/>
      <c r="T1278" s="419"/>
      <c r="U1278" s="416"/>
      <c r="V1278" s="416"/>
      <c r="W1278" s="416"/>
      <c r="X1278" s="418"/>
    </row>
    <row r="1279" spans="1:24">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2"/>
      <c r="T1279" s="419"/>
      <c r="U1279" s="416"/>
      <c r="V1279" s="416"/>
      <c r="W1279" s="416"/>
      <c r="X1279" s="418"/>
    </row>
    <row r="1280" spans="1:24">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2"/>
      <c r="T1280" s="419"/>
      <c r="U1280" s="416"/>
      <c r="V1280" s="416"/>
      <c r="W1280" s="416"/>
      <c r="X1280" s="418"/>
    </row>
    <row r="1281" spans="1:24">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2"/>
      <c r="T1281" s="419"/>
      <c r="U1281" s="416"/>
      <c r="V1281" s="416"/>
      <c r="W1281" s="416"/>
      <c r="X1281" s="418"/>
    </row>
    <row r="1282" spans="1:24">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2"/>
      <c r="T1282" s="419"/>
      <c r="U1282" s="416"/>
      <c r="V1282" s="416"/>
      <c r="W1282" s="416"/>
      <c r="X1282" s="418"/>
    </row>
    <row r="1283" spans="1:24">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2"/>
      <c r="T1283" s="419"/>
      <c r="U1283" s="416"/>
      <c r="V1283" s="416"/>
      <c r="W1283" s="416"/>
      <c r="X1283" s="418"/>
    </row>
    <row r="1284" spans="1:24">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2"/>
      <c r="T1284" s="419"/>
      <c r="U1284" s="416"/>
      <c r="V1284" s="416"/>
      <c r="W1284" s="416"/>
      <c r="X1284" s="418"/>
    </row>
    <row r="1285" spans="1:24">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2"/>
      <c r="T1285" s="419"/>
      <c r="U1285" s="416"/>
      <c r="V1285" s="416"/>
      <c r="W1285" s="416"/>
      <c r="X1285" s="418"/>
    </row>
    <row r="1286" spans="1:24">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23"/>
      <c r="T1286" s="419"/>
      <c r="U1286" s="416"/>
      <c r="V1286" s="416"/>
      <c r="W1286" s="416"/>
      <c r="X1286" s="418"/>
    </row>
    <row r="1287" spans="1:24">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23"/>
      <c r="T1287" s="419"/>
      <c r="U1287" s="416"/>
      <c r="V1287" s="416"/>
      <c r="W1287" s="416"/>
      <c r="X1287" s="418"/>
    </row>
    <row r="1288" spans="1:24">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23"/>
      <c r="T1288" s="419"/>
      <c r="U1288" s="416"/>
      <c r="V1288" s="416"/>
      <c r="W1288" s="416"/>
      <c r="X1288" s="418"/>
    </row>
    <row r="1289" spans="1:24">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23"/>
      <c r="T1289" s="419"/>
      <c r="U1289" s="416"/>
      <c r="V1289" s="416"/>
      <c r="W1289" s="416"/>
      <c r="X1289" s="418"/>
    </row>
    <row r="1290" spans="1:24">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23"/>
      <c r="T1290" s="419"/>
      <c r="U1290" s="416"/>
      <c r="V1290" s="416"/>
      <c r="W1290" s="416"/>
      <c r="X1290" s="418"/>
    </row>
    <row r="1291" spans="1:24">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23"/>
      <c r="T1291" s="419"/>
      <c r="U1291" s="416"/>
      <c r="V1291" s="416"/>
      <c r="W1291" s="416"/>
      <c r="X1291" s="418"/>
    </row>
    <row r="1292" spans="1:24">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23"/>
      <c r="T1292" s="419"/>
      <c r="U1292" s="416"/>
      <c r="V1292" s="416"/>
      <c r="W1292" s="416"/>
      <c r="X1292" s="418"/>
    </row>
    <row r="1293" spans="1:24">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23"/>
      <c r="T1293" s="419"/>
      <c r="U1293" s="416"/>
      <c r="V1293" s="416"/>
      <c r="W1293" s="416"/>
      <c r="X1293" s="418"/>
    </row>
    <row r="1294" spans="1:24">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23"/>
      <c r="T1294" s="419"/>
      <c r="U1294" s="416"/>
      <c r="V1294" s="416"/>
      <c r="W1294" s="416"/>
      <c r="X1294" s="418"/>
    </row>
    <row r="1295" spans="1:24">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23"/>
      <c r="T1295" s="419"/>
      <c r="U1295" s="416"/>
      <c r="V1295" s="416"/>
      <c r="W1295" s="416"/>
      <c r="X1295" s="418"/>
    </row>
    <row r="1296" spans="1:24">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23"/>
      <c r="T1296" s="419"/>
      <c r="U1296" s="416"/>
      <c r="V1296" s="416"/>
      <c r="W1296" s="416"/>
      <c r="X1296" s="418"/>
    </row>
    <row r="1297" spans="1:24">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23"/>
      <c r="T1297" s="419"/>
      <c r="U1297" s="416"/>
      <c r="V1297" s="416"/>
      <c r="W1297" s="416"/>
      <c r="X1297" s="418"/>
    </row>
    <row r="1298" spans="1:24">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23"/>
      <c r="T1298" s="419"/>
      <c r="U1298" s="416"/>
      <c r="V1298" s="416"/>
      <c r="W1298" s="416"/>
      <c r="X1298" s="418"/>
    </row>
    <row r="1299" spans="1:24">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23"/>
      <c r="T1299" s="419"/>
      <c r="U1299" s="416"/>
      <c r="V1299" s="416"/>
      <c r="W1299" s="416"/>
      <c r="X1299" s="418"/>
    </row>
    <row r="1300" spans="1:24">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23"/>
      <c r="T1300" s="419"/>
      <c r="U1300" s="416"/>
      <c r="V1300" s="416"/>
      <c r="W1300" s="416"/>
      <c r="X1300" s="418"/>
    </row>
    <row r="1301" spans="1:24">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23"/>
      <c r="T1301" s="419"/>
      <c r="U1301" s="416"/>
      <c r="V1301" s="416"/>
      <c r="W1301" s="416"/>
      <c r="X1301" s="418"/>
    </row>
    <row r="1302" spans="1:24">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23"/>
      <c r="T1302" s="419"/>
      <c r="U1302" s="416"/>
      <c r="V1302" s="416"/>
      <c r="W1302" s="416"/>
      <c r="X1302" s="418"/>
    </row>
    <row r="1303" spans="1:24">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23"/>
      <c r="T1303" s="419"/>
      <c r="U1303" s="416"/>
      <c r="V1303" s="416"/>
      <c r="W1303" s="416"/>
      <c r="X1303" s="418"/>
    </row>
    <row r="1304" spans="1:24">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23"/>
      <c r="T1304" s="419"/>
      <c r="U1304" s="416"/>
      <c r="V1304" s="416"/>
      <c r="W1304" s="416"/>
      <c r="X1304" s="418"/>
    </row>
    <row r="1305" spans="1:24">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23"/>
      <c r="T1305" s="419"/>
      <c r="U1305" s="416"/>
      <c r="V1305" s="416"/>
      <c r="W1305" s="416"/>
      <c r="X1305" s="418"/>
    </row>
    <row r="1306" spans="1:24">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23"/>
      <c r="T1306" s="419"/>
      <c r="U1306" s="416"/>
      <c r="V1306" s="416"/>
      <c r="W1306" s="416"/>
      <c r="X1306" s="418"/>
    </row>
    <row r="1307" spans="1:24">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23"/>
      <c r="T1307" s="419"/>
      <c r="U1307" s="416"/>
      <c r="V1307" s="416"/>
      <c r="W1307" s="416"/>
      <c r="X1307" s="418"/>
    </row>
    <row r="1308" spans="1:24">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23"/>
      <c r="T1308" s="419"/>
      <c r="U1308" s="416"/>
      <c r="V1308" s="416"/>
      <c r="W1308" s="416"/>
      <c r="X1308" s="418"/>
    </row>
    <row r="1309" spans="1:24">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23"/>
      <c r="T1309" s="419"/>
      <c r="U1309" s="416"/>
      <c r="V1309" s="416"/>
      <c r="W1309" s="416"/>
      <c r="X1309" s="418"/>
    </row>
    <row r="1310" spans="1:24">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23"/>
      <c r="T1310" s="419"/>
      <c r="U1310" s="416"/>
      <c r="V1310" s="416"/>
      <c r="W1310" s="416"/>
      <c r="X1310" s="418"/>
    </row>
    <row r="1311" spans="1:24">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23"/>
      <c r="T1311" s="419"/>
      <c r="U1311" s="416"/>
      <c r="V1311" s="416"/>
      <c r="W1311" s="416"/>
      <c r="X1311" s="418"/>
    </row>
    <row r="1312" spans="1:24">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23"/>
      <c r="T1312" s="419"/>
      <c r="U1312" s="416"/>
      <c r="V1312" s="416"/>
      <c r="W1312" s="416"/>
      <c r="X1312" s="418"/>
    </row>
    <row r="1313" spans="1:24">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23"/>
      <c r="T1313" s="419"/>
      <c r="U1313" s="416"/>
      <c r="V1313" s="416"/>
      <c r="W1313" s="416"/>
      <c r="X1313" s="418"/>
    </row>
    <row r="1314" spans="1:24">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2"/>
      <c r="T1350" s="419"/>
      <c r="U1350" s="416"/>
      <c r="V1350" s="416"/>
      <c r="W1350" s="416"/>
      <c r="X1350" s="418"/>
    </row>
    <row r="1351" spans="1:24">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2"/>
      <c r="T1351" s="419"/>
      <c r="U1351" s="416"/>
      <c r="V1351" s="416"/>
      <c r="W1351" s="416"/>
      <c r="X1351" s="418"/>
    </row>
    <row r="1352" spans="1:24">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2"/>
      <c r="T1352" s="419"/>
      <c r="U1352" s="416"/>
      <c r="V1352" s="416"/>
      <c r="W1352" s="416"/>
      <c r="X1352" s="418"/>
    </row>
    <row r="1353" spans="1:24">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2"/>
      <c r="T1353" s="419"/>
      <c r="U1353" s="416"/>
      <c r="V1353" s="416"/>
      <c r="W1353" s="416"/>
      <c r="X1353" s="418"/>
    </row>
    <row r="1354" spans="1:24">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10"/>
      <c r="T1354" s="419"/>
      <c r="U1354" s="416"/>
      <c r="V1354" s="416"/>
      <c r="W1354" s="416"/>
      <c r="X1354" s="418"/>
    </row>
    <row r="1355" spans="1:24">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10"/>
      <c r="T1355" s="419"/>
      <c r="U1355" s="416"/>
      <c r="V1355" s="416"/>
      <c r="W1355" s="416"/>
      <c r="X1355" s="418"/>
    </row>
    <row r="1356" spans="1:24">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10"/>
      <c r="T1356" s="419"/>
      <c r="U1356" s="416"/>
      <c r="V1356" s="416"/>
      <c r="W1356" s="416"/>
      <c r="X1356" s="418"/>
    </row>
    <row r="1357" spans="1:24">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10"/>
      <c r="T1357" s="419"/>
      <c r="U1357" s="416"/>
      <c r="V1357" s="416"/>
      <c r="W1357" s="416"/>
      <c r="X1357" s="418"/>
    </row>
    <row r="1358" spans="1:24">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10"/>
      <c r="T1358" s="419"/>
      <c r="U1358" s="416"/>
      <c r="V1358" s="416"/>
      <c r="W1358" s="416"/>
      <c r="X1358" s="418"/>
    </row>
    <row r="1359" spans="1:24">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10"/>
      <c r="T1359" s="419"/>
      <c r="U1359" s="416"/>
      <c r="V1359" s="416"/>
      <c r="W1359" s="416"/>
      <c r="X1359" s="418"/>
    </row>
    <row r="1360" spans="1:24">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10"/>
      <c r="T1360" s="419"/>
      <c r="U1360" s="416"/>
      <c r="V1360" s="416"/>
      <c r="W1360" s="416"/>
      <c r="X1360" s="418"/>
    </row>
    <row r="1361" spans="1:24">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10"/>
      <c r="T1361" s="419"/>
      <c r="U1361" s="416"/>
      <c r="V1361" s="416"/>
      <c r="W1361" s="416"/>
      <c r="X1361" s="418"/>
    </row>
    <row r="1362" spans="1:24">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10"/>
      <c r="T1362" s="419"/>
      <c r="U1362" s="416"/>
      <c r="V1362" s="416"/>
      <c r="W1362" s="416"/>
      <c r="X1362" s="418"/>
    </row>
    <row r="1363" spans="1:24">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10"/>
      <c r="T1363" s="419"/>
      <c r="U1363" s="416"/>
      <c r="V1363" s="416"/>
      <c r="W1363" s="416"/>
      <c r="X1363" s="418"/>
    </row>
    <row r="1364" spans="1:24">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10"/>
      <c r="T1364" s="419"/>
      <c r="U1364" s="416"/>
      <c r="V1364" s="416"/>
      <c r="W1364" s="416"/>
      <c r="X1364" s="418"/>
    </row>
    <row r="1365" spans="1:24">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09"/>
      <c r="T1365" s="419"/>
      <c r="U1365" s="416"/>
      <c r="V1365" s="416"/>
      <c r="W1365" s="416"/>
      <c r="X1365" s="418"/>
    </row>
    <row r="1366" spans="1:24">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09"/>
      <c r="T1366" s="419"/>
      <c r="U1366" s="416"/>
      <c r="V1366" s="416"/>
      <c r="W1366" s="416"/>
      <c r="X1366" s="418"/>
    </row>
    <row r="1367" spans="1:24">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09"/>
      <c r="T1367" s="419"/>
      <c r="U1367" s="416"/>
      <c r="V1367" s="416"/>
      <c r="W1367" s="416"/>
      <c r="X1367" s="418"/>
    </row>
    <row r="1368" spans="1:24">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09"/>
      <c r="T1368" s="419"/>
      <c r="U1368" s="416"/>
      <c r="V1368" s="416"/>
      <c r="W1368" s="416"/>
      <c r="X1368" s="418"/>
    </row>
    <row r="1369" spans="1:24">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09"/>
      <c r="T1369" s="419"/>
      <c r="U1369" s="416"/>
      <c r="V1369" s="416"/>
      <c r="W1369" s="416"/>
      <c r="X1369" s="418"/>
    </row>
    <row r="1370" spans="1:24">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32"/>
      <c r="T1370" s="419"/>
      <c r="U1370" s="416"/>
      <c r="V1370" s="416"/>
      <c r="W1370" s="416"/>
      <c r="X1370" s="418"/>
    </row>
    <row r="1371" spans="1:24">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09"/>
      <c r="T1371" s="419"/>
      <c r="U1371" s="416"/>
      <c r="V1371" s="416"/>
      <c r="W1371" s="416"/>
      <c r="X1371" s="418"/>
    </row>
    <row r="1372" spans="1:24">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09"/>
      <c r="T1372" s="419"/>
      <c r="U1372" s="416"/>
      <c r="V1372" s="416"/>
      <c r="W1372" s="416"/>
      <c r="X1372" s="418"/>
    </row>
    <row r="1373" spans="1:24">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09"/>
      <c r="T1373" s="419"/>
      <c r="U1373" s="416"/>
      <c r="V1373" s="416"/>
      <c r="W1373" s="416"/>
      <c r="X1373" s="418"/>
    </row>
    <row r="1374" spans="1:24">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09"/>
      <c r="T1374" s="419"/>
      <c r="U1374" s="416"/>
      <c r="V1374" s="416"/>
      <c r="W1374" s="416"/>
      <c r="X1374" s="418"/>
    </row>
    <row r="1375" spans="1:24">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09"/>
      <c r="T1375" s="419"/>
      <c r="U1375" s="416"/>
      <c r="V1375" s="416"/>
      <c r="W1375" s="416"/>
      <c r="X1375" s="418"/>
    </row>
    <row r="1376" spans="1:24">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09"/>
      <c r="T1376" s="419"/>
      <c r="U1376" s="416"/>
      <c r="V1376" s="416"/>
      <c r="W1376" s="416"/>
      <c r="X1376" s="418"/>
    </row>
    <row r="1377" spans="1:24">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09"/>
      <c r="T1377" s="419"/>
      <c r="U1377" s="416"/>
      <c r="V1377" s="416"/>
      <c r="W1377" s="416"/>
      <c r="X1377" s="418"/>
    </row>
    <row r="1378" spans="1:24">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409"/>
      <c r="T1378" s="419"/>
      <c r="U1378" s="416"/>
      <c r="V1378" s="416"/>
      <c r="W1378" s="416"/>
      <c r="X1378" s="418"/>
    </row>
    <row r="1379" spans="1:24">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09"/>
      <c r="T1379" s="419"/>
      <c r="U1379" s="416"/>
      <c r="V1379" s="416"/>
      <c r="W1379" s="416"/>
      <c r="X1379" s="418"/>
    </row>
    <row r="1380" spans="1:24">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09"/>
      <c r="T1380" s="419"/>
      <c r="U1380" s="416"/>
      <c r="V1380" s="416"/>
      <c r="W1380" s="416"/>
      <c r="X1380" s="418"/>
    </row>
    <row r="1381" spans="1:24">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09"/>
      <c r="T1381" s="419"/>
      <c r="U1381" s="416"/>
      <c r="V1381" s="416"/>
      <c r="W1381" s="416"/>
      <c r="X1381" s="418"/>
    </row>
    <row r="1382" spans="1:24">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09"/>
      <c r="T1382" s="419"/>
      <c r="U1382" s="416"/>
      <c r="V1382" s="416"/>
      <c r="W1382" s="416"/>
      <c r="X1382" s="418"/>
    </row>
    <row r="1383" spans="1:24">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09"/>
      <c r="T1383" s="419"/>
      <c r="U1383" s="416"/>
      <c r="V1383" s="416"/>
      <c r="W1383" s="416"/>
      <c r="X1383" s="418"/>
    </row>
    <row r="1384" spans="1:24">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09"/>
      <c r="T1384" s="419"/>
      <c r="U1384" s="416"/>
      <c r="V1384" s="416"/>
      <c r="W1384" s="416"/>
      <c r="X1384" s="418"/>
    </row>
    <row r="1385" spans="1:24">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09"/>
      <c r="T1385" s="419"/>
      <c r="U1385" s="416"/>
      <c r="V1385" s="416"/>
      <c r="W1385" s="416"/>
      <c r="X1385" s="418"/>
    </row>
    <row r="1386" spans="1:24">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09"/>
      <c r="T1386" s="419"/>
      <c r="U1386" s="416"/>
      <c r="V1386" s="416"/>
      <c r="W1386" s="416"/>
      <c r="X1386" s="418"/>
    </row>
    <row r="1387" spans="1:24">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09"/>
      <c r="T1387" s="419"/>
      <c r="U1387" s="416"/>
      <c r="V1387" s="416"/>
      <c r="W1387" s="416"/>
      <c r="X1387" s="418"/>
    </row>
    <row r="1388" spans="1:24">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09"/>
      <c r="T1388" s="419"/>
      <c r="U1388" s="416"/>
      <c r="V1388" s="416"/>
      <c r="W1388" s="416"/>
      <c r="X1388" s="418"/>
    </row>
    <row r="1389" spans="1:24">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09"/>
      <c r="T1389" s="419"/>
      <c r="U1389" s="416"/>
      <c r="V1389" s="416"/>
      <c r="W1389" s="416"/>
      <c r="X1389" s="418"/>
    </row>
    <row r="1390" spans="1:24">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09"/>
      <c r="T1390" s="419"/>
      <c r="U1390" s="416"/>
      <c r="V1390" s="416"/>
      <c r="W1390" s="416"/>
      <c r="X1390" s="418"/>
    </row>
    <row r="1391" spans="1:24">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09"/>
      <c r="T1391" s="419"/>
      <c r="U1391" s="416"/>
      <c r="V1391" s="416"/>
      <c r="W1391" s="416"/>
      <c r="X1391" s="418"/>
    </row>
    <row r="1392" spans="1:24">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09"/>
      <c r="T1392" s="419"/>
      <c r="U1392" s="416"/>
      <c r="V1392" s="416"/>
      <c r="W1392" s="416"/>
      <c r="X1392" s="418"/>
    </row>
    <row r="1393" spans="1:24">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409"/>
      <c r="T1398" s="419"/>
      <c r="U1398" s="416"/>
      <c r="V1398" s="416"/>
      <c r="W1398" s="416"/>
      <c r="X1398" s="418"/>
    </row>
    <row r="1399" spans="1:24">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878"/>
      <c r="P1751" s="409"/>
      <c r="T1751" s="419"/>
      <c r="U1751" s="416"/>
      <c r="V1751" s="416"/>
      <c r="W1751" s="416"/>
      <c r="X1751" s="418"/>
    </row>
    <row r="1752" spans="1:24">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878"/>
      <c r="T1776" s="419"/>
      <c r="U1776" s="416"/>
      <c r="V1776" s="416"/>
      <c r="W1776" s="416"/>
      <c r="X1776" s="418"/>
    </row>
    <row r="1777" spans="1:24">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409"/>
      <c r="P1779" s="409"/>
      <c r="T1779" s="419"/>
      <c r="U1779" s="416"/>
      <c r="V1779" s="416"/>
      <c r="W1779" s="416"/>
      <c r="X1779" s="418"/>
    </row>
    <row r="1780" spans="1:24">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409"/>
      <c r="T1804" s="419"/>
      <c r="U1804" s="416"/>
      <c r="V1804" s="416"/>
      <c r="W1804" s="416"/>
      <c r="X1804" s="418"/>
    </row>
    <row r="1805" spans="1:24">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N2648" s="409"/>
      <c r="P2648" s="409"/>
    </row>
    <row r="2649" spans="14:16">
      <c r="N2649" s="409"/>
      <c r="P2649" s="409"/>
    </row>
    <row r="2650" spans="14:16">
      <c r="P2650" s="409"/>
    </row>
    <row r="2651" spans="14:16">
      <c r="P2651" s="409"/>
    </row>
    <row r="2652" spans="14:16">
      <c r="P2652" s="409"/>
    </row>
    <row r="2653" spans="14:16">
      <c r="P2653" s="409"/>
    </row>
    <row r="2654" spans="14:16">
      <c r="P2654" s="409"/>
    </row>
    <row r="2655" spans="14:16">
      <c r="P2655" s="409"/>
    </row>
    <row r="2656" spans="14:16">
      <c r="P2656" s="409"/>
    </row>
    <row r="2657" spans="16:16">
      <c r="P2657" s="409"/>
    </row>
    <row r="2658" spans="16:16">
      <c r="P2658" s="409"/>
    </row>
    <row r="2659" spans="16:16">
      <c r="P2659" s="409"/>
    </row>
    <row r="2660" spans="16:16">
      <c r="P2660" s="409"/>
    </row>
    <row r="2661" spans="16:16">
      <c r="P2661" s="409"/>
    </row>
    <row r="2662" spans="16:16">
      <c r="P2662" s="409"/>
    </row>
    <row r="2663" spans="16:16">
      <c r="P2663" s="409"/>
    </row>
    <row r="2664" spans="16:16">
      <c r="P2664" s="409"/>
    </row>
    <row r="2665" spans="16:16">
      <c r="P2665" s="409"/>
    </row>
    <row r="2666" spans="16:16">
      <c r="P2666" s="409"/>
    </row>
    <row r="2667" spans="16:16">
      <c r="P2667" s="409"/>
    </row>
    <row r="2668" spans="16:16">
      <c r="P2668" s="409"/>
    </row>
    <row r="2669" spans="16:16">
      <c r="P2669" s="409"/>
    </row>
    <row r="2670" spans="16:16">
      <c r="P2670" s="409"/>
    </row>
    <row r="2671" spans="16:16">
      <c r="P2671" s="409"/>
    </row>
    <row r="2672" spans="16: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row r="2730" spans="16:16">
      <c r="P2730" s="409"/>
    </row>
    <row r="2731" spans="16:16">
      <c r="P2731"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 workbookViewId="1"/>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10968</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10964</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 workbookViewId="1"/>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10968</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58">
        <v>2.5000000000000001E-2</v>
      </c>
    </row>
    <row r="12" spans="1:6">
      <c r="A12" s="914" t="s">
        <v>11055</v>
      </c>
      <c r="B12" s="914" t="s">
        <v>11056</v>
      </c>
      <c r="C12" s="58">
        <v>0.01</v>
      </c>
      <c r="F12" s="712"/>
    </row>
    <row r="13" spans="1:6" s="534" customFormat="1">
      <c r="A13"/>
    </row>
    <row r="14" spans="1:6"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5779</v>
      </c>
      <c r="H2" s="714" t="s">
        <v>506</v>
      </c>
    </row>
    <row r="3" spans="1:8">
      <c r="A3" s="636" t="s">
        <v>5107</v>
      </c>
      <c r="B3" s="636" t="s">
        <v>4984</v>
      </c>
      <c r="C3" s="721" t="s">
        <v>4989</v>
      </c>
      <c r="D3" s="636" t="s">
        <v>1645</v>
      </c>
      <c r="E3" s="636" t="s">
        <v>5105</v>
      </c>
      <c r="F3" s="636">
        <v>2</v>
      </c>
      <c r="G3" s="722" t="s">
        <v>5780</v>
      </c>
      <c r="H3" s="714" t="s">
        <v>506</v>
      </c>
    </row>
    <row r="4" spans="1:8">
      <c r="A4" s="636" t="s">
        <v>5107</v>
      </c>
      <c r="B4" s="636" t="s">
        <v>4984</v>
      </c>
      <c r="C4" s="721" t="s">
        <v>4989</v>
      </c>
      <c r="D4" s="636" t="s">
        <v>1645</v>
      </c>
      <c r="E4" s="636" t="s">
        <v>5106</v>
      </c>
      <c r="F4" s="636">
        <v>3</v>
      </c>
      <c r="G4" s="722" t="s">
        <v>5781</v>
      </c>
      <c r="H4" s="714" t="s">
        <v>506</v>
      </c>
    </row>
    <row r="5" spans="1:8" ht="15" customHeight="1">
      <c r="A5" s="636" t="s">
        <v>5107</v>
      </c>
      <c r="B5" s="636" t="s">
        <v>4984</v>
      </c>
      <c r="C5" s="721" t="s">
        <v>4989</v>
      </c>
      <c r="D5" s="636" t="s">
        <v>1646</v>
      </c>
      <c r="E5" s="636" t="s">
        <v>5104</v>
      </c>
      <c r="F5" s="636">
        <v>4</v>
      </c>
      <c r="G5" s="846" t="s">
        <v>5782</v>
      </c>
      <c r="H5" s="714" t="s">
        <v>506</v>
      </c>
    </row>
    <row r="6" spans="1:8">
      <c r="A6" s="636" t="s">
        <v>5107</v>
      </c>
      <c r="B6" s="636" t="s">
        <v>4984</v>
      </c>
      <c r="C6" s="721" t="s">
        <v>4989</v>
      </c>
      <c r="D6" s="636" t="s">
        <v>1646</v>
      </c>
      <c r="E6" s="636" t="s">
        <v>5105</v>
      </c>
      <c r="F6" s="636">
        <v>5</v>
      </c>
      <c r="G6" s="722" t="s">
        <v>5783</v>
      </c>
      <c r="H6" s="714" t="s">
        <v>506</v>
      </c>
    </row>
    <row r="7" spans="1:8">
      <c r="A7" s="636" t="s">
        <v>5107</v>
      </c>
      <c r="B7" s="636" t="s">
        <v>4984</v>
      </c>
      <c r="C7" s="721" t="s">
        <v>4989</v>
      </c>
      <c r="D7" s="636" t="s">
        <v>1646</v>
      </c>
      <c r="E7" s="636" t="s">
        <v>5106</v>
      </c>
      <c r="F7" s="636">
        <v>6</v>
      </c>
      <c r="G7" s="722" t="s">
        <v>5784</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5785</v>
      </c>
      <c r="H9" s="714" t="s">
        <v>506</v>
      </c>
    </row>
    <row r="10" spans="1:8">
      <c r="A10" s="636" t="s">
        <v>5107</v>
      </c>
      <c r="B10" s="636" t="s">
        <v>4984</v>
      </c>
      <c r="C10" s="721" t="s">
        <v>4990</v>
      </c>
      <c r="D10" s="636" t="s">
        <v>1645</v>
      </c>
      <c r="E10" s="636" t="s">
        <v>5105</v>
      </c>
      <c r="F10" s="636">
        <v>8</v>
      </c>
      <c r="G10" s="722" t="s">
        <v>5786</v>
      </c>
      <c r="H10" s="714" t="s">
        <v>506</v>
      </c>
    </row>
    <row r="11" spans="1:8">
      <c r="A11" s="636" t="s">
        <v>5107</v>
      </c>
      <c r="B11" s="636" t="s">
        <v>4984</v>
      </c>
      <c r="C11" s="721" t="s">
        <v>4990</v>
      </c>
      <c r="D11" s="636" t="s">
        <v>1645</v>
      </c>
      <c r="E11" s="636" t="s">
        <v>5106</v>
      </c>
      <c r="F11" s="636">
        <v>9</v>
      </c>
      <c r="G11" s="722" t="s">
        <v>5787</v>
      </c>
      <c r="H11" s="714" t="s">
        <v>506</v>
      </c>
    </row>
    <row r="12" spans="1:8">
      <c r="A12" s="636" t="s">
        <v>5107</v>
      </c>
      <c r="B12" s="636" t="s">
        <v>4984</v>
      </c>
      <c r="C12" s="721" t="s">
        <v>4990</v>
      </c>
      <c r="D12" s="636" t="s">
        <v>1646</v>
      </c>
      <c r="E12" s="636" t="s">
        <v>5104</v>
      </c>
      <c r="F12" s="636">
        <v>10</v>
      </c>
      <c r="G12" s="846" t="s">
        <v>5788</v>
      </c>
      <c r="H12" s="714" t="s">
        <v>506</v>
      </c>
    </row>
    <row r="13" spans="1:8">
      <c r="A13" s="636" t="s">
        <v>5107</v>
      </c>
      <c r="B13" s="636" t="s">
        <v>4984</v>
      </c>
      <c r="C13" s="721" t="s">
        <v>4990</v>
      </c>
      <c r="D13" s="636" t="s">
        <v>1646</v>
      </c>
      <c r="E13" s="636" t="s">
        <v>5105</v>
      </c>
      <c r="F13" s="636">
        <v>11</v>
      </c>
      <c r="G13" s="722" t="s">
        <v>5789</v>
      </c>
      <c r="H13" s="714" t="s">
        <v>506</v>
      </c>
    </row>
    <row r="14" spans="1:8">
      <c r="A14" s="636" t="s">
        <v>5107</v>
      </c>
      <c r="B14" s="636" t="s">
        <v>4984</v>
      </c>
      <c r="C14" s="721" t="s">
        <v>4990</v>
      </c>
      <c r="D14" s="636" t="s">
        <v>1646</v>
      </c>
      <c r="E14" s="636" t="s">
        <v>5106</v>
      </c>
      <c r="F14" s="636">
        <v>12</v>
      </c>
      <c r="G14" s="722" t="s">
        <v>5790</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5791</v>
      </c>
      <c r="H16" s="714" t="s">
        <v>506</v>
      </c>
    </row>
    <row r="17" spans="1:8">
      <c r="A17" s="636" t="s">
        <v>5107</v>
      </c>
      <c r="B17" s="721" t="s">
        <v>4985</v>
      </c>
      <c r="C17" s="636" t="s">
        <v>4990</v>
      </c>
      <c r="D17" s="636" t="s">
        <v>1646</v>
      </c>
      <c r="E17" s="636" t="s">
        <v>5104</v>
      </c>
      <c r="F17" s="636">
        <v>14</v>
      </c>
      <c r="G17" s="727" t="s">
        <v>5792</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5793</v>
      </c>
      <c r="H19" s="714" t="s">
        <v>506</v>
      </c>
    </row>
    <row r="20" spans="1:8">
      <c r="A20" s="724" t="s">
        <v>5108</v>
      </c>
      <c r="B20" s="725" t="s">
        <v>4984</v>
      </c>
      <c r="C20" s="725" t="s">
        <v>4989</v>
      </c>
      <c r="D20" s="725" t="s">
        <v>1645</v>
      </c>
      <c r="E20" s="725" t="s">
        <v>5105</v>
      </c>
      <c r="F20" s="725">
        <v>16</v>
      </c>
      <c r="G20" s="726" t="s">
        <v>5794</v>
      </c>
      <c r="H20" s="714" t="s">
        <v>506</v>
      </c>
    </row>
    <row r="21" spans="1:8">
      <c r="A21" s="724" t="s">
        <v>5108</v>
      </c>
      <c r="B21" s="725" t="s">
        <v>4984</v>
      </c>
      <c r="C21" s="725" t="s">
        <v>4989</v>
      </c>
      <c r="D21" s="725" t="s">
        <v>1645</v>
      </c>
      <c r="E21" s="725" t="s">
        <v>5106</v>
      </c>
      <c r="F21" s="725">
        <v>17</v>
      </c>
      <c r="G21" s="726" t="s">
        <v>5795</v>
      </c>
      <c r="H21" s="714" t="s">
        <v>506</v>
      </c>
    </row>
    <row r="22" spans="1:8">
      <c r="A22" s="724" t="s">
        <v>5108</v>
      </c>
      <c r="B22" s="725" t="s">
        <v>4984</v>
      </c>
      <c r="C22" s="725" t="s">
        <v>4989</v>
      </c>
      <c r="D22" s="725" t="s">
        <v>1646</v>
      </c>
      <c r="E22" s="725" t="s">
        <v>5104</v>
      </c>
      <c r="F22" s="725">
        <v>18</v>
      </c>
      <c r="G22" s="847" t="s">
        <v>5782</v>
      </c>
      <c r="H22" s="714" t="s">
        <v>506</v>
      </c>
    </row>
    <row r="23" spans="1:8">
      <c r="A23" s="724" t="s">
        <v>5108</v>
      </c>
      <c r="B23" s="725" t="s">
        <v>4984</v>
      </c>
      <c r="C23" s="725" t="s">
        <v>4989</v>
      </c>
      <c r="D23" s="725" t="s">
        <v>1646</v>
      </c>
      <c r="E23" s="725" t="s">
        <v>5105</v>
      </c>
      <c r="F23" s="725">
        <v>19</v>
      </c>
      <c r="G23" s="726" t="s">
        <v>5796</v>
      </c>
      <c r="H23" s="714" t="s">
        <v>506</v>
      </c>
    </row>
    <row r="24" spans="1:8">
      <c r="A24" s="724" t="s">
        <v>5108</v>
      </c>
      <c r="B24" s="725" t="s">
        <v>4984</v>
      </c>
      <c r="C24" s="725" t="s">
        <v>4989</v>
      </c>
      <c r="D24" s="725" t="s">
        <v>1646</v>
      </c>
      <c r="E24" s="725" t="s">
        <v>5106</v>
      </c>
      <c r="F24" s="725">
        <v>20</v>
      </c>
      <c r="G24" s="726" t="s">
        <v>5797</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 workbookViewId="1"/>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680</vt:i4>
      </vt:variant>
    </vt:vector>
  </HeadingPairs>
  <TitlesOfParts>
    <vt:vector size="708"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2016-07-27T16:03:13Z</dcterms:modified>
</cp:coreProperties>
</file>