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A2CE49D5-017F-48B8-AEE4-F250BC611FC3}" xr6:coauthVersionLast="47" xr6:coauthVersionMax="47" xr10:uidLastSave="{00000000-0000-0000-0000-000000000000}"/>
  <bookViews>
    <workbookView xWindow="-120" yWindow="-120" windowWidth="29040" windowHeight="15840" tabRatio="500" firstSheet="3" activeTab="3"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3" i="8" l="1"/>
  <c r="E28" i="8"/>
  <c r="E15" i="8"/>
  <c r="H6" i="9"/>
  <c r="G17" i="10"/>
  <c r="F17" i="10"/>
  <c r="C17" i="10"/>
  <c r="B17" i="10"/>
  <c r="G16" i="10"/>
  <c r="G18" i="10" s="1"/>
  <c r="F16" i="10"/>
  <c r="F18" i="10" s="1"/>
  <c r="H5" i="9" s="1"/>
  <c r="C16" i="10"/>
  <c r="C18" i="10" s="1"/>
  <c r="B16" i="10"/>
  <c r="B18" i="10"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35" i="8"/>
  <c r="E36" i="8"/>
  <c r="E37" i="8"/>
  <c r="E38" i="8"/>
  <c r="E39" i="8"/>
  <c r="B4" i="9" l="1"/>
  <c r="D4" i="9" s="1"/>
  <c r="B6" i="9"/>
  <c r="B5" i="9"/>
  <c r="D6" i="9" l="1"/>
  <c r="G6" i="9" s="1"/>
  <c r="D5" i="9"/>
  <c r="G5" i="9" s="1"/>
  <c r="G4" i="9"/>
</calcChain>
</file>

<file path=xl/sharedStrings.xml><?xml version="1.0" encoding="utf-8"?>
<sst xmlns="http://schemas.openxmlformats.org/spreadsheetml/2006/main" count="326" uniqueCount="204">
  <si>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</si>
  <si>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</si>
  <si>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</si>
  <si>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</si>
  <si>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</si>
  <si>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</si>
  <si>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</si>
  <si>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</si>
  <si>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</si>
  <si>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</si>
  <si>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</si>
  <si>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</si>
  <si>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</si>
  <si>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</si>
  <si>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</si>
  <si>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</si>
  <si>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</si>
  <si>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</si>
  <si>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</si>
  <si>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</si>
  <si>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</si>
  <si>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</si>
  <si>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SecondToMinuteService est bien trop triviale 
les components ont beaucoup de responsabilité, il faudrait déléguer aux services</t>
  </si>
  <si>
    <t>pas de Style dans le html de 
GameCreationPageComponent est beaucoup trop long, deleguez au service
SoloViewComponent aussi</t>
  </si>
  <si>
    <t>1.2 Arborescence</t>
  </si>
  <si>
    <t>Le projet respecte une arborescence de fichier claire,uniforme et structurée.
Les noms de fichiers et dossiers respectent le format kebab-case.</t>
  </si>
  <si>
    <t>TestImage01 et TestImage01Modified, test-image1 et test-image2 devrait être dans assets</t>
  </si>
  <si>
    <t>Sous-total</t>
  </si>
  <si>
    <t>2. Classe</t>
  </si>
  <si>
    <t>Ghali</t>
  </si>
  <si>
    <t>2.1 Responsabilité</t>
  </si>
  <si>
    <t>La classe n'a qu'une responsabilitée.</t>
  </si>
  <si>
    <t>La procédure de création d'une partie (différences, validation, uuid, etc.) ne doit pas être dans le controleur (StageController).
ClickEventComponent a beaucoup trop de responsabilités. Il est important de déplacer la logique de ce component dans différents services.
GameCreationPageComponent a aussi trop de logique. Tout ce qui est relié à la validation d'une image ou la gestion des canvas pourrait du moins être encapsulé dans des services.
(Attention) La classe SecondsToMinutesService est beaucoup trop spécifique. Elle aurait dû simplement être une fonction ou une méthode d'un service TimeConversion.</t>
  </si>
  <si>
    <t>GameCreationPage est très problématique dû à la grande quantité de logique. Vous devez extraire le tout dans différentes classes (ToolsService? UploadingService?)
Une partie de la logique de solo-view.component.ts devrait être aussi décomposée.</t>
  </si>
  <si>
    <t>2.2 Attributs</t>
  </si>
  <si>
    <t>La classe comporte uniquement des attributs utilisés.
La classe comporte uniquement des attributs qui sont des états de la classe.
La classe ne comporte pas d'attribut utilisé seulement dans les tests.</t>
  </si>
  <si>
    <t>solo-view.component.ts: differenceArray et currentTime ne sont pas utilisés</t>
  </si>
  <si>
    <t xml:space="preserve">GameCreationPage et SoloView ont beaucoup d'attributs. Il est important de les encapsuler dans des services/classes/types.
Plusieurs attributs non utilisés:
game-info-modal.component.ts: matDialogRef
quit-game-modal.component.ts: image
click-event.component.ts: events, lastDifferenceClicked
game-creation-page.component.ts: isUserClicking, originalId, rectangleInitialY, differentId, paths, rectangleInitialX
solo-view.component.ts: showTextBox, showErrorMessage
timer-solo.service.ts: subArray
</t>
  </si>
  <si>
    <t>2.3 Accessibilité</t>
  </si>
  <si>
    <t>La classe minimise l'accessibilité des membres. (Bonne utilisation de public/private/protected pour les attributs et les fonctions)
Les méthodes get/set font une validation quelconque sur les attributs privés.</t>
  </si>
  <si>
    <t>difference-detection.service.ts: plusieurs fonctions et variables devraient être private (createArray, hasWhiteNeighbor, setPixelBlack, isPixelSameColor, firstImageArray, etc.)
Plusieurs fonctions destinées à aider les fonctions "public" de la classe DifferencesCounterService ne sont pas private.
Le service injecté dans GameDifficultyService devrait être private.
jsonPath dans GameCardService et DifferenceClickService
timer-solo.service.ts: subArray
click-event.component.ts: clickEventService, foundDifferenceService..
etc.</t>
  </si>
  <si>
    <t>La moitié des erreurs du sprint 1 n'ont pas été corrigées.
Encore plusieurs nouveaux attributs dont l’accessibilité n’a pas été prise en compte:
click-event.components.ts: modification, timeout, lastDiffereneClicked, differenceData, etc.
game-selection.component.ts : index, numberOfGameInformations, gameCardService, router, etc.</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</si>
  <si>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</si>
  <si>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</si>
  <si>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</si>
  <si>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</si>
  <si>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Certaines classes initialisent leurs variables de façon non uniforme:
click-event.component.ts
game-creation-page.component.ts
game-selection.component.ts</t>
  </si>
  <si>
    <t>game-selection.component.ts
game-creation-page.component.ts
solo-view.component.ts</t>
  </si>
  <si>
    <t>3. Fonctions et méthodes</t>
  </si>
  <si>
    <t>Kamel</t>
  </si>
  <si>
    <t>3.1 Utilité</t>
  </si>
  <si>
    <t>La fonction est utilie et non-triviale.
La fonction ne peut pas être fragmenté en plusieurs fonctions.
La fonction n'a pas une longueur trop grande.</t>
  </si>
  <si>
    <t>clearFirstFile, clearSecondFile sont triviales (game-creation-page), isShowingFirstCard, isShowingLastCard, triviales (game-selection), toggleErrorMessage, untoggleErrorMessage une des deux est inutile (solo-view), isNewAndDifferentPixel est triviale, la fonction est aussi longue que son utilisation (differences-counter)</t>
  </si>
  <si>
    <t xml:space="preserve">Game-creation page: save peut être fragmenté
Game-creation page: drawPen, drawRectangle et erase triviaux, on peut avoir un event listener et un enum pour l’option sélectionnée
Game-creation page: toggleButton trop longue, peut être fragmentée
Game-selection page: refreshGameCards triviale, ngFor devrait refresh automatiquement, pas besoin de subscribe
Solo-view component: ngOnInit peut être fragmenté
etc.
</t>
  </si>
  <si>
    <t>3.2 Paramètres</t>
  </si>
  <si>
    <t>La fonction possède le moins de paramètres possibles en entrée.
La fonction possède uniquement des paramètres d'entrée qui sont utilisés.</t>
  </si>
  <si>
    <t xml:space="preserve">File-manipulation service: clearFile, file non-utilisé
MatchGateway: stopTimer, socket non-utilisé
</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</si>
  <si>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</si>
  <si>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</si>
  <si>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</si>
  <si>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</si>
  <si>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</si>
  <si>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Les reader.onload et img.onload doivent être dans des méthodes asynchrone</t>
  </si>
  <si>
    <t>4.3 Message d'erreur</t>
  </si>
  <si>
    <t>Le message d'erreur est précis et compréhensible par l'utilisateur moyen.</t>
  </si>
  <si>
    <t>5. Variables et constantes</t>
  </si>
  <si>
    <t>5.1 Groupement</t>
  </si>
  <si>
    <t>Les constantes sont regroupées ensemble en groupes logiques.</t>
  </si>
  <si>
    <t>MATERIAL_PREBUILT_THEMES dans le component (material-page)</t>
  </si>
  <si>
    <t xml:space="preserve">Game-creation-page: radius et canvas2ZIndex sont des chiffres magiques et devraient être des constantes
Material-page: MATERIAL_PREBUILT_THEMES est une constante dans un component
Pen service: startPen, 2 est un chiffre magique
Difference-detection service: les constantes sont dans le service
Game-card service: generateGameCard possède des constantes
etc.
</t>
  </si>
  <si>
    <t>5.2 Environnement</t>
  </si>
  <si>
    <t>Des variables d'environnements sont utilisées lorsque possible.</t>
  </si>
  <si>
    <t>Les variables d'environnement ne sont pas utilisées, c'est un const dans server-routes (server-routes/environment.ts)</t>
  </si>
  <si>
    <t>5.3 Contexte d'utilisation</t>
  </si>
  <si>
    <t>La constante est utilisé dans un contexte lié à la logique d'affaire. (Exemple d'erreur: const DEUX = 2,  bonne utilisation: WAIT_TIME = 5000 )</t>
  </si>
  <si>
    <t>Toutes les constantes de timer-solo</t>
  </si>
  <si>
    <t>6. Expressions booléennes</t>
  </si>
  <si>
    <t>6.1 Expression</t>
  </si>
  <si>
    <t>L'expression booléenne n'es pas comparée à true ou false. (Exemple d'erreur: x === true)</t>
  </si>
  <si>
    <t>file !== undefined, this.originalFile === null, this.differentFile === null</t>
  </si>
  <si>
    <t>game-creation-page.component.ts: 216, 219</t>
  </si>
  <si>
    <t>6.2 Logique négative</t>
  </si>
  <si>
    <t>L'expression booléenne évite la logique négative. (Exemple d'erreur:  if( !notFound(…) )</t>
  </si>
  <si>
    <t>6.3 Ternaire</t>
  </si>
  <si>
    <t>L'expression booléenne utilise un ternaire dans le bon scénario.</t>
  </si>
  <si>
    <t>difference-click.service.ts: 45</t>
  </si>
  <si>
    <t>chat.gateway.ts: 28
game-difficulty.service.ts: 13 (return expression), 18
click-event.component.ts: 106</t>
  </si>
  <si>
    <t>6.4 Prédicats</t>
  </si>
  <si>
    <t>L'expression booléenne est simple.
L'expression booléenne utilise un ou des prédicats pour simplifier une condition complexe.</t>
  </si>
  <si>
    <t>game-creation-page.component.ts lignes 126 et 140 : Possibilité de simplifier avec un prédicat (isImageUploaded)</t>
  </si>
  <si>
    <t>7. Qualité générale</t>
  </si>
  <si>
    <t>Mike, Ghali, Kamel</t>
  </si>
  <si>
    <t>7.1 Langue</t>
  </si>
  <si>
    <t>La langue utilisée pour les variables, classes et fonctions est uniforme pour tout le code source.
La langue utilisée pour les commentaires doit être uniforme, mais peut être différente que la langue du code source.</t>
  </si>
  <si>
    <t>Quelques commentaires bilingues:
chat.gateaway.ts
chat.gateaway.spec.ts
stage.controller.ts
game-creation-page.component.ts</t>
  </si>
  <si>
    <t>7.2 Commentaire</t>
  </si>
  <si>
    <t>Le commentaire est pertinent. (Pas de code mort commenté)</t>
  </si>
  <si>
    <t>TODOS dans game-card-selection
retirer les imports commtés dans materialModule</t>
  </si>
  <si>
    <t>Mike: 
retirer les imports commtés dans materialModule</t>
  </si>
  <si>
    <t>7.3 Enum</t>
  </si>
  <si>
    <t>Le code utilise des enum lorsque c'est pertinent.</t>
  </si>
  <si>
    <t>faites un effort pour vos enums</t>
  </si>
  <si>
    <t>Mike: 
Bon travail sur les enums
vous pourrez avoir aussi votre difficulté ou mode de jeu en enum</t>
  </si>
  <si>
    <t>7.4 Classe et interface</t>
  </si>
  <si>
    <t>Le code n'utilise pas d'objets anonymes JS et priorise les classes et les interfaces.</t>
  </si>
  <si>
    <t>7.5 Duplication</t>
  </si>
  <si>
    <t>Il n'y a pas de duplication de code.</t>
  </si>
  <si>
    <t>clearFirstFile, clearSecondFile</t>
  </si>
  <si>
    <t>Mike : 
redoAction et undoAction</t>
  </si>
  <si>
    <t>7.6 ESLint</t>
  </si>
  <si>
    <t>Il n'y a pas de "eslint:disable" non justifiés dans le code.
L'utilisation limitée de eslint:disable est tolérée dans les fichiers de test (.spec.ts). (Exemple : nombres magiques)</t>
  </si>
  <si>
    <t>Kamel: max-param, pas de justification (stage-controller)</t>
  </si>
  <si>
    <t xml:space="preserve">Kamel:
Game-creation-page: disable max lines non-justifié
Game-selection component: disable no underscore dangle non-justifié
Solo-view component: disable max params non-justifé
Difference-click service: disable no underscore dangle non-justifié
</t>
  </si>
  <si>
    <t>7.7 Complexité</t>
  </si>
  <si>
    <t>Le code minimise la complexité cyclomatique. (Exemple : plusieurs if/else ou boucles for imbriqués, opérations complexes, etc.)</t>
  </si>
  <si>
    <t>image-difference.service.ts: 59 -&gt; Il aurait été préférable d'en moins encapsuler les 2 boucles de l'expansion dans une autre fonction.
differences-coutner.service.ts: getDifferencesList a une trop grande complexité cyclomatique.</t>
  </si>
  <si>
    <t>Ghali: 
Mêmes erreurs que le sprint 1.</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</si>
  <si>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</si>
  <si>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</si>
  <si>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myOgCanvas, myDiffCanvas devrait être OriginalCanvas, DifferencesCanvas
diffContext, ogContext,
left,right pourrait être plus explicite
sub
e: MouseEvent e est vraiment pas explicite</t>
  </si>
  <si>
    <t>7.8 Performance</t>
  </si>
  <si>
    <t>Le logiciel a une performance acceptable.</t>
  </si>
  <si>
    <t>Mike: 
algo de différence trop long</t>
  </si>
  <si>
    <t>8. Gestion de versions</t>
  </si>
  <si>
    <t>8.1 TAG</t>
  </si>
  <si>
    <t>La branche de développement possède le bon tag. (sprint1, sprint2, sprint3)</t>
  </si>
  <si>
    <t>8.2 Commit</t>
  </si>
  <si>
    <t>Le commit a un message pertinent et descriptif.</t>
  </si>
  <si>
    <t>"modale de chahine", "if it works, it works", "it works", "partly implemented", "corrected that *** lint error" (restez poli dans les commits svp), "productive girl boss here", "hum", etc.</t>
  </si>
  <si>
    <t>"merge ?", "idk man", "these goddamn f*kin tests are now all passing. Istg if the pipeline fails again I'm losing my shit", etc</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</si>
  <si>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</si>
  <si>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</si>
  <si>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</si>
  <si>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</si>
  <si>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Issue vue de config interface de base, le système doit présenter les noms... pas closed.</t>
  </si>
  <si>
    <t>Le système doit arrêter d'incrémenter l'afficheur de temps et ignorer les clics sur les images.  Le système doit présenter les noms et les valeurs des 3 constantes de jeu. pas closed</t>
  </si>
  <si>
    <t>8.5 Fichiers</t>
  </si>
  <si>
    <t>Le projet contient uniquement les fichiers nécessaires. (Exemple: pas de dossier node_modules ou coverage).</t>
  </si>
  <si>
    <t>material-page dossier pas utilisé ( code mort)</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</si>
  <si>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</si>
  <si>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</si>
  <si>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</si>
  <si>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</si>
  <si>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</si>
  <si>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</si>
  <si>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</si>
  <si>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</si>
  <si>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</si>
  <si>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</si>
  <si>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 xml:space="preserve">pas de retroaction a la creation de partie
test : game-creation-page.component.ts , stage.controller.ts </t>
  </si>
  <si>
    <t>1.5 Système de détection de différences</t>
  </si>
  <si>
    <t>1.6 Vue de jeu en solo</t>
  </si>
  <si>
    <t>On ne peut pas abandonner</t>
  </si>
  <si>
    <t>1.7 Mode classique en solo</t>
  </si>
  <si>
    <t>Clignotement d'une image sur 2, coverage click event</t>
  </si>
  <si>
    <t>Note finale pour le sprint</t>
  </si>
  <si>
    <t>Pénalités</t>
  </si>
  <si>
    <t>Crash</t>
  </si>
  <si>
    <t>ERROR [ExceptionsHandler] Error dans les tests serveur</t>
  </si>
  <si>
    <t>Erreur de build</t>
  </si>
  <si>
    <t>2.1 Vue de création de jeu - modification de l'avant-plan</t>
  </si>
  <si>
    <t>Les actions "intervertir" et "dupliquer" ne sont pas prises en compte dans l'historique.
Impossible d'écraser un historique d'actions précédent.
Tenter de créer une partie sans confirmer fusionne les différents plans, ce qui rend nos modifications définitives.
Non pénalisé: Assurez vous d'implémenter la sauvegarde sans devoir téléverser un arrière plan pour le sprint3.</t>
  </si>
  <si>
    <t>2.2 Créer et Joindre une partie un contre un</t>
  </si>
  <si>
    <t>2.3 Mode Classique en un contre un</t>
  </si>
  <si>
    <t>2.4 Vue de jeu en un contre un et Section des messages</t>
  </si>
  <si>
    <t>2.5 Vue de Configuration - suppression de jeu</t>
  </si>
  <si>
    <t xml:space="preserve">un joueur est bloqué dans un état ou il ne peut plus jouer et l'autre peut finir la partie  </t>
  </si>
  <si>
    <t xml:space="preserve">2.6 Messages de partie (local) </t>
  </si>
  <si>
    <t>2.7 Mode Triche</t>
  </si>
  <si>
    <t>Erreur de build  / déploiement erroné</t>
  </si>
  <si>
    <t>Anciennes fonctionnalités brisées</t>
  </si>
  <si>
    <t>Détection des différences très lente (plus de 40 sec).</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</si>
  <si>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</si>
  <si>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</si>
  <si>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</si>
  <si>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</si>
  <si>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</si>
  <si>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</si>
  <si>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</si>
  <si>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</si>
  <si>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</si>
  <si>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</si>
  <si>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</si>
  <si>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</si>
  <si>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1 Introduction /1</t>
  </si>
  <si>
    <t>Bien</t>
  </si>
  <si>
    <t>1 Introduction (commentaires)</t>
  </si>
  <si>
    <t>2 Vue des cas d'utilisation /5</t>
  </si>
  <si>
    <t>2 Communication client-serveur /7</t>
  </si>
  <si>
    <t>Figure CU-1.0 : manque la numération des CUs. Les CUs "Choisir l'option temps limité" et "Choisir l'option Joueur seul" sont déjà dans le nom du CU-1.0. Le CU d'indice doit être lié à CU-1.0. Mauvais nom pour le CU de détection de différences (il ne fait pas parler du temps)
Figure CU-1.1 : 2 CUs 1.0 avec des titres différents. Même commentaire que la figure précédante. Trop de duplication. L'abandon doit être lié avec un "extend" et non "include". Pas d'indices en multijoueur.
Figure CU -2.0 : 1er "include" à retirer.  Ceci est un diagramme de séquences et non d'utilisation.
Figures CU-2.1 à 3.0 : trop de duplication. Toute cette page aurait du être 1 seul diagramme. 
Figure 5.0 : ceci est un diagramme de séquences. Mauvaise formulation du ttire du dernier CU : ça devrait être des CUs séparés avec des relations extends ou 1 seul CU générique "Contrôler la reprise vidéo"
Section à revoir : vous mélangez diagrammes de séquences et diagramme de cas d'utilisation. Beaucoup de duplication inutile</t>
  </si>
  <si>
    <t>3 Vue des processus /6</t>
  </si>
  <si>
    <t>3 Description des paquets /12</t>
  </si>
  <si>
    <t>Séquence illisible : séparez la séquence en 3 diagrammes différents : connexion, déroulement de partie et fin de partie
Pourquoi est-ce que Serveur Web et Serveur Socket sont 2 éléments différents ? C'est la même entité normalement
Page 9 : "Gérer erreur()" est trop vague : il faut spécifier que le joeur a une rétroaction visuelle et sonore spécifique. Manque la notion d'abandon de partie.
Page 10 : duplication d'information : c'est exactement la même chose que page 9, mais pour solo.  Ces 2 pages devraient être ensemble.
Page 11 : le début de la séquence pour le jeu n'est pas nécessaire. Manque une notation [opt] pour les différentes manipulations de contrôle de vidéo. Cette séquence indique qu'il faut toujours changer la vitesse, mettre la vidéo en pause et recommencer la reprise obligatoirement à chaque fois.
Page 12 : qu'est-ce que "frame" veut dire ? Le broadcast à tous devrait arriver seulement si un record est battu.
Aucun diagramme pour la gestion des constates, ni pour la réinitialisation des données, ni pour les indices</t>
  </si>
  <si>
    <t xml:space="preserve">Aucune description des interfaces et leur contenu. Ex : GameCardDto, ImageUploadDto, ServerGeneratedGameInfo etc
Il  n'y pas le type d'évènement dans les sockets , par exemple envoi ou réception 
En cas de code 40X/50X, vous ne spécifier pas le message qui va être retourné à l'utilisateur.
En cas de succès, vous dites ce que vous allez retourer ex: "La partie avec l'id passé en requête", on a aucune idée du contenu de la partie 
Dans votre pour les requêtes HTTP il n'y a pas de section pour la description et il n'y a également pas de description sur une grande partie de vos évènement  
Il n'y a que deux sources d'évènements et c'est Client et Serveur 
</t>
  </si>
  <si>
    <t>4 Vue logique /6</t>
  </si>
  <si>
    <t>Page 14 : la notation UML pur le diagramme de classes n'est pas bonne. Les noms "eraser-button" et "drwaing-rectangle" ne sont pas bons.
Page 16 : même commentaire que page 14. L'ordre de présentation est inversé par rapport à la page 14 : votre diagramme de classes est avant vos paquetages. 1 seul paquetage "Services "est trop vague : vous auriez du le séparer en au moins 2 paquetages en lien avec la gestion des fiches et la gestion des parties.
Commentaire général : aucune représentation de la communication avec la base de données dans les paquetes ou les classes, sauf pour 1 ligne dans la description du paquetage Serveur à la page 13.
Commentaire général : rien dans vos diagrammes ne permet de distinguer les fonctionnalitées du sprint 3 : temps limité, historique des parties, reprise vidéo. Seulement 1 component "best-time" présenté.</t>
  </si>
  <si>
    <t>5 Vue de déploiement /2</t>
  </si>
  <si>
    <t>UML invalide. Toute l'information dans le texte devrait se retrouver dans le diagramme.
Manque le système d'exploitation du serveur. Manque l'environnement d'exécution NodeJs. Manque le logiciel (votre serveur)
AWS/EC2 sont des services et non des "serveurs".
Mauvaise notation : la notation d'un seul noeud pour le client est suffisant.
Manque une spécification pour le serveur statique : manque les artefacts (HTML,CSS,JS, assets) hébergés par le serveur statique
MongoDB Atlas est un service d'hébergement pour des instances MongoDB : cette information est absente
La communication entre le serveur dynamique et MongoDB ne se fait pas par HTTP.
Page 17 : "Internet Explorer " n'est pas un navigateur valide. Pages n'exécute aucun code : ceci est fait sur le navigateur. WebSocket est un protocle et non un API. C'est SocketIO et non WS qui possède le concept de salles.
Page 17 : le 2e et 3e paragraphes n'ont pas sa place dans ce document. C'est le but de votre protocole de communication.</t>
  </si>
  <si>
    <t>Forme /1</t>
  </si>
  <si>
    <t>Les diagrammes ne sont pas numérotés. Très difficile à s'y référer.
Pages 8-10 : un diagramme sur 3 pages est illisible.
Le filigraine dans les diagrammes de la section 3 rend la lecture très difficile.
Manque de cohérence dans le style visuel des diagrammes. Nous avons l'impression de voir des diagrammes faits par 3 logiciels différents</t>
  </si>
  <si>
    <t>Document bien structuré. Néanmoins penser à mettre les titres plus en évidences en augmnetant la police et changeant la couleur par exemple
Pour quoi les évèments deleteGame et deleteAllGames se trouve dans les évènements de la waiting room, ça devrait être séparé et mis dans la configuration</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</si>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</sst>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65">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thin">
        <color rgb="FF000000"/>
      </left>
      <right style="thin">
        <color rgb="FFCCCCCC"/>
      </right>
      <top style="thin">
        <color rgb="FFCCCCCC"/>
      </top>
      <bottom/>
      <diagonal/>
    </border>
    <border>
      <left style="thin">
        <color rgb="FF000000"/>
      </left>
      <right style="thin">
        <color rgb="FFCCCCCC"/>
      </right>
      <top/>
      <bottom/>
      <diagonal/>
    </border>
    <border>
      <left style="thin">
        <color rgb="FF000000"/>
      </left>
      <right style="thin">
        <color rgb="FFCCCCCC"/>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14" fillId="20" borderId="45" xfId="0" applyFont="1" applyFill="1" applyBorder="1" applyAlignment="1">
      <alignment horizontal="left"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59" xfId="0" applyFont="1" applyFill="1" applyBorder="1" applyAlignment="1">
      <alignment horizontal="center"/>
    </xf>
    <xf numFmtId="0" fontId="17" fillId="18" borderId="60" xfId="0" applyFont="1" applyFill="1" applyBorder="1" applyAlignment="1">
      <alignment horizontal="center"/>
    </xf>
    <xf numFmtId="0" fontId="17" fillId="18" borderId="61"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xf numFmtId="0" fontId="20" fillId="0" borderId="62" xfId="0" applyFont="1" applyBorder="1" applyAlignment="1">
      <alignment horizontal="left" vertical="top" wrapText="1" readingOrder="1"/>
    </xf>
    <xf numFmtId="0" fontId="20" fillId="0" borderId="63" xfId="0" applyFont="1" applyBorder="1" applyAlignment="1">
      <alignment horizontal="left" vertical="top" wrapText="1" readingOrder="1"/>
    </xf>
    <xf numFmtId="0" fontId="20" fillId="0" borderId="64" xfId="0" applyFont="1" applyBorder="1" applyAlignment="1">
      <alignment horizontal="left" vertical="top" wrapText="1" readingOrder="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E18" sqref="E1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0.79249999999999998</v>
      </c>
      <c r="C4" s="108">
        <f>'Assurance Qualité'!C59</f>
        <v>0.67</v>
      </c>
      <c r="D4" s="108">
        <f>B4*0.6+C4*0.4 - 0.1*E4</f>
        <v>0.74350000000000005</v>
      </c>
      <c r="E4" s="109"/>
      <c r="F4" s="110">
        <v>20</v>
      </c>
      <c r="G4" s="111">
        <f>D4*F4</f>
        <v>14.870000000000001</v>
      </c>
      <c r="H4" s="111"/>
    </row>
    <row r="5" spans="1:8">
      <c r="A5" s="112" t="s">
        <v>8</v>
      </c>
      <c r="B5" s="113">
        <f>(Fonctionnalités!E28)</f>
        <v>0.89</v>
      </c>
      <c r="C5" s="113">
        <f>'Assurance Qualité'!F59</f>
        <v>0.64300000000000002</v>
      </c>
      <c r="D5" s="113">
        <f t="shared" ref="D5:D6" si="0">B5*0.6+C5*0.4 - 0.1*E5</f>
        <v>0.79120000000000013</v>
      </c>
      <c r="E5" s="114"/>
      <c r="F5" s="115">
        <v>20</v>
      </c>
      <c r="G5" s="116">
        <f t="shared" ref="G5:H7" si="1">D5*F5</f>
        <v>15.824000000000002</v>
      </c>
      <c r="H5" s="116">
        <f>AVERAGE(Documents!B18,Documents!F18)*5</f>
        <v>3.3968750000000005</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1" zoomScaleNormal="100" workbookViewId="0">
      <selection activeCell="H27" sqref="H27"/>
    </sheetView>
  </sheetViews>
  <sheetFormatPr defaultColWidth="9.140625" defaultRowHeight="15"/>
  <cols>
    <col min="1" max="1" width="22.7109375" style="1" customWidth="1"/>
    <col min="2" max="2" width="77.5703125" style="10" customWidth="1"/>
    <col min="3" max="4" width="10.7109375" style="1" customWidth="1"/>
    <col min="5" max="5" width="45.28515625" style="10" customWidth="1"/>
    <col min="6" max="7" width="10.7109375" customWidth="1"/>
    <col min="8" max="8" width="40.570312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67" t="s">
        <v>11</v>
      </c>
      <c r="B2" s="267"/>
      <c r="C2" s="267"/>
      <c r="D2" s="267"/>
      <c r="E2" s="267"/>
      <c r="F2" s="267"/>
      <c r="G2" s="267"/>
      <c r="H2" s="267"/>
      <c r="I2" s="267"/>
      <c r="J2" s="267"/>
      <c r="K2" s="267"/>
      <c r="L2" s="7"/>
      <c r="M2" s="7"/>
    </row>
    <row r="4" spans="1:17" ht="18.399999999999999" customHeight="1">
      <c r="A4" s="268" t="s">
        <v>12</v>
      </c>
      <c r="B4" s="268"/>
      <c r="C4" s="268"/>
      <c r="D4" s="268"/>
      <c r="E4" s="268"/>
      <c r="F4" s="268"/>
      <c r="G4" s="268"/>
      <c r="H4" s="268"/>
      <c r="I4" s="268"/>
      <c r="J4" s="268"/>
      <c r="K4" s="268"/>
      <c r="L4" s="4"/>
      <c r="M4" s="4"/>
    </row>
    <row r="5" spans="1:17" ht="18.75">
      <c r="A5" s="11"/>
      <c r="B5" s="41"/>
      <c r="C5" s="2"/>
      <c r="D5" s="2"/>
      <c r="E5" s="41"/>
      <c r="F5" s="2"/>
      <c r="G5" s="2"/>
      <c r="H5" s="41"/>
      <c r="I5" s="2"/>
      <c r="J5" s="2"/>
      <c r="K5" s="41"/>
      <c r="L5" s="2"/>
      <c r="M5" s="2"/>
    </row>
    <row r="6" spans="1:17" ht="18.399999999999999" customHeight="1">
      <c r="A6" s="260" t="s">
        <v>13</v>
      </c>
      <c r="B6" s="272" t="s">
        <v>14</v>
      </c>
      <c r="C6" s="262" t="s">
        <v>7</v>
      </c>
      <c r="D6" s="263"/>
      <c r="E6" s="263"/>
      <c r="F6" s="264" t="s">
        <v>8</v>
      </c>
      <c r="G6" s="265"/>
      <c r="H6" s="266"/>
      <c r="I6" s="269" t="s">
        <v>9</v>
      </c>
      <c r="J6" s="270"/>
      <c r="K6" s="271"/>
      <c r="L6" s="3"/>
      <c r="M6" s="3"/>
      <c r="N6" s="258"/>
      <c r="O6" s="259"/>
      <c r="P6" s="259"/>
    </row>
    <row r="7" spans="1:17" ht="18.75">
      <c r="A7" s="261"/>
      <c r="B7" s="273"/>
      <c r="C7" s="14" t="s">
        <v>15</v>
      </c>
      <c r="D7" s="15" t="s">
        <v>4</v>
      </c>
      <c r="E7" s="21" t="s">
        <v>16</v>
      </c>
      <c r="F7" s="16" t="s">
        <v>15</v>
      </c>
      <c r="G7" s="17" t="s">
        <v>4</v>
      </c>
      <c r="H7" s="20" t="s">
        <v>16</v>
      </c>
      <c r="I7" s="18" t="s">
        <v>15</v>
      </c>
      <c r="J7" s="19" t="s">
        <v>4</v>
      </c>
      <c r="K7" s="22" t="s">
        <v>16</v>
      </c>
      <c r="L7" s="3"/>
      <c r="M7" s="3"/>
      <c r="N7" s="40"/>
      <c r="O7" s="40"/>
      <c r="P7" s="40"/>
      <c r="Q7" s="40"/>
    </row>
    <row r="8" spans="1:17" ht="18.75">
      <c r="A8" s="242" t="s">
        <v>17</v>
      </c>
      <c r="B8" s="242"/>
      <c r="C8" s="235" t="s">
        <v>18</v>
      </c>
      <c r="D8" s="236"/>
      <c r="E8" s="46" t="s">
        <v>19</v>
      </c>
      <c r="F8" s="235" t="s">
        <v>18</v>
      </c>
      <c r="G8" s="236"/>
      <c r="H8" s="46" t="s">
        <v>19</v>
      </c>
      <c r="I8" s="235" t="s">
        <v>18</v>
      </c>
      <c r="J8" s="236"/>
      <c r="K8" s="46"/>
      <c r="L8" s="3"/>
      <c r="M8" s="3"/>
      <c r="N8" s="40"/>
      <c r="O8" s="40"/>
      <c r="P8" s="40"/>
      <c r="Q8" s="40"/>
    </row>
    <row r="9" spans="1:17" ht="121.5">
      <c r="A9" s="29" t="s">
        <v>20</v>
      </c>
      <c r="B9" s="29" t="s">
        <v>21</v>
      </c>
      <c r="C9" s="100">
        <v>0.7</v>
      </c>
      <c r="D9" s="98">
        <v>6</v>
      </c>
      <c r="E9" s="101" t="s">
        <v>22</v>
      </c>
      <c r="F9" s="102">
        <v>0.7</v>
      </c>
      <c r="G9" s="99">
        <v>6</v>
      </c>
      <c r="H9" s="103" t="s">
        <v>23</v>
      </c>
      <c r="I9" s="104"/>
      <c r="J9" s="105">
        <v>6</v>
      </c>
      <c r="K9" s="106"/>
      <c r="L9" s="3"/>
      <c r="M9" s="3"/>
      <c r="N9" s="40"/>
      <c r="O9" s="40"/>
      <c r="P9" s="40"/>
      <c r="Q9" s="40"/>
    </row>
    <row r="10" spans="1:17" ht="30.75">
      <c r="A10" s="23" t="s">
        <v>24</v>
      </c>
      <c r="B10" s="23" t="s">
        <v>25</v>
      </c>
      <c r="C10" s="100">
        <v>0.5</v>
      </c>
      <c r="D10" s="98">
        <v>2</v>
      </c>
      <c r="E10" s="101" t="s">
        <v>26</v>
      </c>
      <c r="F10" s="102">
        <v>1</v>
      </c>
      <c r="G10" s="99">
        <v>2</v>
      </c>
      <c r="H10" s="103"/>
      <c r="I10" s="104"/>
      <c r="J10" s="105">
        <v>2</v>
      </c>
      <c r="K10" s="106"/>
      <c r="L10" s="3"/>
      <c r="M10" s="3"/>
      <c r="N10" s="40"/>
      <c r="O10" s="40"/>
      <c r="P10" s="40"/>
      <c r="Q10" s="40"/>
    </row>
    <row r="11" spans="1:17" s="30" customFormat="1" ht="15.75">
      <c r="A11" s="237" t="s">
        <v>27</v>
      </c>
      <c r="B11" s="238"/>
      <c r="C11" s="47">
        <f>SUMPRODUCT(C6:C10,D6:D10)</f>
        <v>5.1999999999999993</v>
      </c>
      <c r="D11" s="48">
        <f>SUM(D6:D10)</f>
        <v>8</v>
      </c>
      <c r="E11" s="49"/>
      <c r="F11" s="50">
        <f>SUMPRODUCT(F6:F10,G6:G10)</f>
        <v>6.1999999999999993</v>
      </c>
      <c r="G11" s="51">
        <f>SUM(G6:G10)</f>
        <v>8</v>
      </c>
      <c r="H11" s="52"/>
      <c r="I11" s="53">
        <f>SUMPRODUCT(I6:I10,J6:J10)</f>
        <v>0</v>
      </c>
      <c r="J11" s="54">
        <f>SUM(J6:J10)</f>
        <v>8</v>
      </c>
      <c r="K11" s="55"/>
      <c r="L11" s="56"/>
      <c r="M11" s="56"/>
      <c r="N11" s="44"/>
      <c r="O11" s="44"/>
      <c r="P11" s="44"/>
      <c r="Q11" s="44"/>
    </row>
    <row r="12" spans="1:17" s="12" customFormat="1" ht="18.399999999999999" customHeight="1">
      <c r="A12" s="242" t="s">
        <v>28</v>
      </c>
      <c r="B12" s="242"/>
      <c r="C12" s="235" t="s">
        <v>18</v>
      </c>
      <c r="D12" s="236"/>
      <c r="E12" s="46" t="s">
        <v>29</v>
      </c>
      <c r="F12" s="235" t="s">
        <v>18</v>
      </c>
      <c r="G12" s="236"/>
      <c r="H12" s="46" t="s">
        <v>29</v>
      </c>
      <c r="I12" s="235" t="s">
        <v>18</v>
      </c>
      <c r="J12" s="236"/>
      <c r="K12" s="46"/>
      <c r="L12" s="4"/>
      <c r="M12" s="4"/>
      <c r="N12" s="43"/>
      <c r="O12" s="43"/>
      <c r="P12" s="43"/>
      <c r="Q12" s="43"/>
    </row>
    <row r="13" spans="1:17" ht="276.75" customHeight="1">
      <c r="A13" s="29" t="s">
        <v>30</v>
      </c>
      <c r="B13" s="29" t="s">
        <v>31</v>
      </c>
      <c r="C13" s="79">
        <v>0.25</v>
      </c>
      <c r="D13" s="80">
        <v>3</v>
      </c>
      <c r="E13" s="81" t="s">
        <v>32</v>
      </c>
      <c r="F13" s="89">
        <v>0.45</v>
      </c>
      <c r="G13" s="90">
        <f>D13</f>
        <v>3</v>
      </c>
      <c r="H13" s="91" t="s">
        <v>33</v>
      </c>
      <c r="I13" s="92"/>
      <c r="J13" s="93">
        <f>G13</f>
        <v>3</v>
      </c>
      <c r="K13" s="94"/>
      <c r="L13" s="5"/>
      <c r="M13" s="5"/>
    </row>
    <row r="14" spans="1:17" ht="409.6">
      <c r="A14" s="23" t="s">
        <v>34</v>
      </c>
      <c r="B14" s="23" t="s">
        <v>35</v>
      </c>
      <c r="C14" s="83">
        <v>0.8</v>
      </c>
      <c r="D14" s="84">
        <v>2</v>
      </c>
      <c r="E14" s="85" t="s">
        <v>36</v>
      </c>
      <c r="F14" s="86">
        <v>0</v>
      </c>
      <c r="G14" s="90">
        <f t="shared" ref="G14:G17" si="0">D14</f>
        <v>2</v>
      </c>
      <c r="H14" s="88" t="s">
        <v>37</v>
      </c>
      <c r="I14" s="76"/>
      <c r="J14" s="93">
        <f t="shared" ref="J14:J17" si="1">G14</f>
        <v>2</v>
      </c>
      <c r="K14" s="78"/>
      <c r="L14" s="5"/>
      <c r="M14" s="5"/>
    </row>
    <row r="15" spans="1:17" ht="319.5" customHeight="1">
      <c r="A15" s="23" t="s">
        <v>38</v>
      </c>
      <c r="B15" s="23" t="s">
        <v>39</v>
      </c>
      <c r="C15" s="83">
        <v>0</v>
      </c>
      <c r="D15" s="84">
        <v>2</v>
      </c>
      <c r="E15" s="85" t="s">
        <v>40</v>
      </c>
      <c r="F15" s="86">
        <v>0</v>
      </c>
      <c r="G15" s="90">
        <f t="shared" si="0"/>
        <v>2</v>
      </c>
      <c r="H15" s="88" t="s">
        <v>41</v>
      </c>
      <c r="I15" s="76"/>
      <c r="J15" s="93">
        <f t="shared" si="1"/>
        <v>2</v>
      </c>
      <c r="K15" s="78"/>
      <c r="L15" s="5"/>
      <c r="M15" s="5"/>
    </row>
    <row r="16" spans="1:17" ht="30.75">
      <c r="A16" s="23" t="s">
        <v>42</v>
      </c>
      <c r="B16" s="23" t="s">
        <v>43</v>
      </c>
      <c r="C16" s="83">
        <v>1</v>
      </c>
      <c r="D16" s="84">
        <v>4</v>
      </c>
      <c r="E16" s="85"/>
      <c r="F16" s="86">
        <v>1</v>
      </c>
      <c r="G16" s="90">
        <f t="shared" si="0"/>
        <v>4</v>
      </c>
      <c r="H16" s="88"/>
      <c r="I16" s="76"/>
      <c r="J16" s="93">
        <f t="shared" si="1"/>
        <v>4</v>
      </c>
      <c r="K16" s="78"/>
      <c r="L16" s="5"/>
      <c r="M16" s="5"/>
    </row>
    <row r="17" spans="1:17" ht="106.5">
      <c r="A17" s="23" t="s">
        <v>44</v>
      </c>
      <c r="B17" s="23" t="s">
        <v>45</v>
      </c>
      <c r="C17" s="83">
        <v>0.4</v>
      </c>
      <c r="D17" s="84">
        <v>4</v>
      </c>
      <c r="E17" s="85" t="s">
        <v>46</v>
      </c>
      <c r="F17" s="86">
        <v>0.4</v>
      </c>
      <c r="G17" s="90">
        <f t="shared" si="0"/>
        <v>4</v>
      </c>
      <c r="H17" s="88" t="s">
        <v>47</v>
      </c>
      <c r="I17" s="76"/>
      <c r="J17" s="93">
        <f t="shared" si="1"/>
        <v>4</v>
      </c>
      <c r="K17" s="78"/>
      <c r="L17" s="5"/>
      <c r="M17" s="5"/>
    </row>
    <row r="18" spans="1:17" s="30" customFormat="1" ht="15.75">
      <c r="A18" s="237" t="s">
        <v>27</v>
      </c>
      <c r="B18" s="238"/>
      <c r="C18" s="47">
        <f>SUMPRODUCT(C13:C17,D13:D17)</f>
        <v>7.9499999999999993</v>
      </c>
      <c r="D18" s="48">
        <f>SUM(D13:D17)</f>
        <v>15</v>
      </c>
      <c r="E18" s="49"/>
      <c r="F18" s="50">
        <f>SUMPRODUCT(F13:F17,G13:G17)</f>
        <v>6.9499999999999993</v>
      </c>
      <c r="G18" s="51">
        <f>SUM(G13:G17)</f>
        <v>15</v>
      </c>
      <c r="H18" s="52"/>
      <c r="I18" s="53">
        <f>SUMPRODUCT(I13:I17,J13:J17)</f>
        <v>0</v>
      </c>
      <c r="J18" s="54">
        <f>SUM(J13:J17)</f>
        <v>15</v>
      </c>
      <c r="K18" s="55"/>
      <c r="L18" s="56"/>
      <c r="M18" s="56"/>
      <c r="N18" s="44"/>
      <c r="O18" s="44"/>
      <c r="P18" s="44"/>
      <c r="Q18" s="44"/>
    </row>
    <row r="19" spans="1:17" s="43" customFormat="1" ht="18.399999999999999" customHeight="1">
      <c r="A19" s="274" t="s">
        <v>48</v>
      </c>
      <c r="B19" s="274"/>
      <c r="C19" s="235" t="s">
        <v>18</v>
      </c>
      <c r="D19" s="236"/>
      <c r="E19" s="46" t="s">
        <v>49</v>
      </c>
      <c r="F19" s="235" t="s">
        <v>18</v>
      </c>
      <c r="G19" s="236"/>
      <c r="H19" s="46" t="s">
        <v>49</v>
      </c>
      <c r="I19" s="235" t="s">
        <v>18</v>
      </c>
      <c r="J19" s="236"/>
      <c r="K19" s="46"/>
      <c r="L19" s="4"/>
      <c r="M19" s="4"/>
    </row>
    <row r="20" spans="1:17" ht="381.75">
      <c r="A20" s="23" t="s">
        <v>50</v>
      </c>
      <c r="B20" s="23" t="s">
        <v>51</v>
      </c>
      <c r="C20" s="83">
        <v>0.3</v>
      </c>
      <c r="D20" s="84">
        <v>3</v>
      </c>
      <c r="E20" s="85" t="s">
        <v>52</v>
      </c>
      <c r="F20" s="86">
        <v>0</v>
      </c>
      <c r="G20" s="87">
        <v>3</v>
      </c>
      <c r="H20" s="88" t="s">
        <v>53</v>
      </c>
      <c r="I20" s="76"/>
      <c r="J20" s="77">
        <v>3</v>
      </c>
      <c r="K20" s="78"/>
      <c r="L20" s="5"/>
      <c r="M20" s="5"/>
    </row>
    <row r="21" spans="1:17" ht="106.5">
      <c r="A21" s="23" t="s">
        <v>54</v>
      </c>
      <c r="B21" s="23" t="s">
        <v>55</v>
      </c>
      <c r="C21" s="83">
        <v>1</v>
      </c>
      <c r="D21" s="84">
        <v>3</v>
      </c>
      <c r="E21" s="85"/>
      <c r="F21" s="86">
        <v>0.8</v>
      </c>
      <c r="G21" s="87">
        <v>3</v>
      </c>
      <c r="H21" s="88" t="s">
        <v>56</v>
      </c>
      <c r="I21" s="76"/>
      <c r="J21" s="77">
        <v>3</v>
      </c>
      <c r="K21" s="78"/>
      <c r="L21" s="5"/>
      <c r="M21" s="5"/>
    </row>
    <row r="22" spans="1:17" s="44" customFormat="1" ht="15.75">
      <c r="A22" s="275" t="s">
        <v>27</v>
      </c>
      <c r="B22" s="257"/>
      <c r="C22" s="57">
        <f>SUMPRODUCT(C20:C21,D20:D21)</f>
        <v>3.9</v>
      </c>
      <c r="D22" s="58">
        <f>SUM(D20:D21)</f>
        <v>6</v>
      </c>
      <c r="E22" s="59"/>
      <c r="F22" s="60">
        <f>SUMPRODUCT(F20:F21,G20:G21)</f>
        <v>2.4000000000000004</v>
      </c>
      <c r="G22" s="61">
        <f>SUM(G20:G21)</f>
        <v>6</v>
      </c>
      <c r="H22" s="62"/>
      <c r="I22" s="63">
        <f>SUMPRODUCT(I20:I21,J20:J21)</f>
        <v>0</v>
      </c>
      <c r="J22" s="64">
        <f>SUM(J20:J21)</f>
        <v>6</v>
      </c>
      <c r="K22" s="65"/>
      <c r="L22" s="56"/>
      <c r="M22" s="56"/>
    </row>
    <row r="23" spans="1:17" ht="18.75" customHeight="1">
      <c r="A23" s="213" t="s">
        <v>57</v>
      </c>
      <c r="B23" s="213"/>
      <c r="C23" s="235" t="s">
        <v>18</v>
      </c>
      <c r="D23" s="236"/>
      <c r="E23" s="46" t="s">
        <v>19</v>
      </c>
      <c r="F23" s="235" t="s">
        <v>18</v>
      </c>
      <c r="G23" s="236"/>
      <c r="H23" s="46" t="s">
        <v>19</v>
      </c>
      <c r="I23" s="235" t="s">
        <v>18</v>
      </c>
      <c r="J23" s="236"/>
      <c r="K23" s="46"/>
      <c r="L23" s="4"/>
      <c r="M23" s="4"/>
    </row>
    <row r="24" spans="1:17" ht="30.75">
      <c r="A24" s="42" t="s">
        <v>58</v>
      </c>
      <c r="B24" s="42" t="s">
        <v>59</v>
      </c>
      <c r="C24" s="97">
        <v>1</v>
      </c>
      <c r="D24" s="25">
        <v>1</v>
      </c>
      <c r="E24" s="26"/>
      <c r="F24" s="82">
        <v>1</v>
      </c>
      <c r="G24" s="27">
        <v>1</v>
      </c>
      <c r="H24" s="28"/>
      <c r="I24" s="73"/>
      <c r="J24" s="74">
        <v>1</v>
      </c>
      <c r="K24" s="75"/>
      <c r="L24" s="5"/>
      <c r="M24" s="5"/>
    </row>
    <row r="25" spans="1:17" ht="60.75">
      <c r="A25" s="23" t="s">
        <v>60</v>
      </c>
      <c r="B25" s="23" t="s">
        <v>61</v>
      </c>
      <c r="C25" s="83">
        <v>1</v>
      </c>
      <c r="D25" s="84">
        <v>2</v>
      </c>
      <c r="E25" s="85"/>
      <c r="F25" s="86">
        <v>0.5</v>
      </c>
      <c r="G25" s="87">
        <v>2</v>
      </c>
      <c r="H25" s="88" t="s">
        <v>62</v>
      </c>
      <c r="I25" s="76"/>
      <c r="J25" s="77">
        <v>2</v>
      </c>
      <c r="K25" s="78"/>
      <c r="L25" s="5"/>
      <c r="M25" s="5"/>
    </row>
    <row r="26" spans="1:17">
      <c r="A26" s="23" t="s">
        <v>63</v>
      </c>
      <c r="B26" s="23" t="s">
        <v>64</v>
      </c>
      <c r="C26" s="83">
        <v>1</v>
      </c>
      <c r="D26" s="84">
        <v>1</v>
      </c>
      <c r="E26" s="85"/>
      <c r="F26" s="86">
        <v>1</v>
      </c>
      <c r="G26" s="87">
        <v>1</v>
      </c>
      <c r="H26" s="88"/>
      <c r="I26" s="76"/>
      <c r="J26" s="77">
        <v>1</v>
      </c>
      <c r="K26" s="78"/>
      <c r="L26" s="5"/>
      <c r="M26" s="5"/>
    </row>
    <row r="27" spans="1:17" s="44" customFormat="1" ht="15.75">
      <c r="A27" s="256" t="s">
        <v>27</v>
      </c>
      <c r="B27" s="257"/>
      <c r="C27" s="47">
        <f>SUMPRODUCT(C24:C26,D24:D26)</f>
        <v>4</v>
      </c>
      <c r="D27" s="48">
        <f>SUM(D24:D26)</f>
        <v>4</v>
      </c>
      <c r="E27" s="49"/>
      <c r="F27" s="60">
        <f>SUMPRODUCT(F24:F26,G24:G26)</f>
        <v>3</v>
      </c>
      <c r="G27" s="61">
        <f>SUM(G24:G26)</f>
        <v>4</v>
      </c>
      <c r="H27" s="62"/>
      <c r="I27" s="63">
        <f>SUMPRODUCT(I24:I26,J24:J26)</f>
        <v>0</v>
      </c>
      <c r="J27" s="64">
        <f>SUM(J24:J26)</f>
        <v>4</v>
      </c>
      <c r="K27" s="65"/>
      <c r="L27" s="56"/>
      <c r="M27" s="56"/>
    </row>
    <row r="28" spans="1:17" ht="21" customHeight="1">
      <c r="A28" s="274" t="s">
        <v>65</v>
      </c>
      <c r="B28" s="274"/>
      <c r="C28" s="235" t="s">
        <v>18</v>
      </c>
      <c r="D28" s="236"/>
      <c r="E28" s="46" t="s">
        <v>49</v>
      </c>
      <c r="F28" s="235" t="s">
        <v>18</v>
      </c>
      <c r="G28" s="236"/>
      <c r="H28" s="66" t="s">
        <v>49</v>
      </c>
      <c r="I28" s="235" t="s">
        <v>18</v>
      </c>
      <c r="J28" s="236"/>
      <c r="K28" s="46"/>
      <c r="L28" s="9"/>
      <c r="M28" s="4"/>
    </row>
    <row r="29" spans="1:17" ht="351">
      <c r="A29" s="31" t="s">
        <v>66</v>
      </c>
      <c r="B29" s="31" t="s">
        <v>67</v>
      </c>
      <c r="C29" s="79">
        <v>0.9</v>
      </c>
      <c r="D29" s="80">
        <v>2</v>
      </c>
      <c r="E29" s="81" t="s">
        <v>68</v>
      </c>
      <c r="F29" s="89">
        <v>0</v>
      </c>
      <c r="G29" s="90">
        <f>D29</f>
        <v>2</v>
      </c>
      <c r="H29" s="95" t="s">
        <v>69</v>
      </c>
      <c r="I29" s="92"/>
      <c r="J29" s="93">
        <f>D29</f>
        <v>2</v>
      </c>
      <c r="K29" s="94"/>
      <c r="L29" s="5"/>
      <c r="M29" s="5"/>
    </row>
    <row r="30" spans="1:17" ht="45.75">
      <c r="A30" s="24" t="s">
        <v>70</v>
      </c>
      <c r="B30" s="24" t="s">
        <v>71</v>
      </c>
      <c r="C30" s="83">
        <v>0</v>
      </c>
      <c r="D30" s="84">
        <v>2</v>
      </c>
      <c r="E30" s="85" t="s">
        <v>72</v>
      </c>
      <c r="F30" s="86">
        <v>1</v>
      </c>
      <c r="G30" s="90">
        <f t="shared" ref="G30:G31" si="2">D30</f>
        <v>2</v>
      </c>
      <c r="H30" s="96"/>
      <c r="I30" s="76"/>
      <c r="J30" s="93">
        <f t="shared" ref="J30:J31" si="3">D30</f>
        <v>2</v>
      </c>
      <c r="K30" s="78"/>
      <c r="L30" s="5"/>
      <c r="M30" s="5"/>
    </row>
    <row r="31" spans="1:17" ht="30.75">
      <c r="A31" s="24" t="s">
        <v>73</v>
      </c>
      <c r="B31" s="24" t="s">
        <v>74</v>
      </c>
      <c r="C31" s="83">
        <v>1</v>
      </c>
      <c r="D31" s="84">
        <v>2</v>
      </c>
      <c r="E31" s="85"/>
      <c r="F31" s="86">
        <v>0</v>
      </c>
      <c r="G31" s="90">
        <f t="shared" si="2"/>
        <v>2</v>
      </c>
      <c r="H31" s="96" t="s">
        <v>75</v>
      </c>
      <c r="I31" s="76"/>
      <c r="J31" s="93">
        <f t="shared" si="3"/>
        <v>2</v>
      </c>
      <c r="K31" s="78"/>
      <c r="L31" s="5"/>
      <c r="M31" s="5"/>
    </row>
    <row r="32" spans="1:17" s="44" customFormat="1" ht="15.75">
      <c r="A32" s="237" t="s">
        <v>27</v>
      </c>
      <c r="B32" s="238"/>
      <c r="C32" s="47">
        <f>SUMPRODUCT(C29:C31,D29:D31)</f>
        <v>3.8</v>
      </c>
      <c r="D32" s="48">
        <f>SUM(D29:D31)</f>
        <v>6</v>
      </c>
      <c r="E32" s="49"/>
      <c r="F32" s="50">
        <f>SUMPRODUCT(F29:F31,G29:G31)</f>
        <v>2</v>
      </c>
      <c r="G32" s="51">
        <f>SUM(G29:G31)</f>
        <v>6</v>
      </c>
      <c r="H32" s="67"/>
      <c r="I32" s="63">
        <f>SUMPRODUCT(I29:I31,J29:J31)</f>
        <v>0</v>
      </c>
      <c r="J32" s="64">
        <f>SUM(J29:J31)</f>
        <v>6</v>
      </c>
      <c r="K32" s="65"/>
      <c r="L32" s="56"/>
      <c r="M32" s="56"/>
    </row>
    <row r="33" spans="1:13" ht="18.75" customHeight="1">
      <c r="A33" s="242" t="s">
        <v>76</v>
      </c>
      <c r="B33" s="242"/>
      <c r="C33" s="235" t="s">
        <v>18</v>
      </c>
      <c r="D33" s="236"/>
      <c r="E33" s="46" t="s">
        <v>29</v>
      </c>
      <c r="F33" s="235" t="s">
        <v>18</v>
      </c>
      <c r="G33" s="236"/>
      <c r="H33" s="46" t="s">
        <v>29</v>
      </c>
      <c r="I33" s="68" t="s">
        <v>18</v>
      </c>
      <c r="J33" s="66"/>
      <c r="K33" s="46"/>
      <c r="L33" s="8"/>
      <c r="M33" s="4"/>
    </row>
    <row r="34" spans="1:13" ht="30.75">
      <c r="A34" s="29" t="s">
        <v>77</v>
      </c>
      <c r="B34" s="29" t="s">
        <v>78</v>
      </c>
      <c r="C34" s="79">
        <v>0.7</v>
      </c>
      <c r="D34" s="80">
        <v>2</v>
      </c>
      <c r="E34" s="81" t="s">
        <v>79</v>
      </c>
      <c r="F34" s="89">
        <v>0.8</v>
      </c>
      <c r="G34" s="90">
        <v>2</v>
      </c>
      <c r="H34" s="91" t="s">
        <v>80</v>
      </c>
      <c r="I34" s="92"/>
      <c r="J34" s="93">
        <v>2</v>
      </c>
      <c r="K34" s="94"/>
      <c r="L34" s="5"/>
      <c r="M34" s="5"/>
    </row>
    <row r="35" spans="1:13">
      <c r="A35" s="23" t="s">
        <v>81</v>
      </c>
      <c r="B35" s="23" t="s">
        <v>82</v>
      </c>
      <c r="C35" s="83">
        <v>1</v>
      </c>
      <c r="D35" s="84">
        <v>2</v>
      </c>
      <c r="E35" s="85"/>
      <c r="F35" s="86">
        <v>1</v>
      </c>
      <c r="G35" s="87">
        <v>2</v>
      </c>
      <c r="H35" s="88"/>
      <c r="I35" s="76"/>
      <c r="J35" s="77">
        <v>2</v>
      </c>
      <c r="K35" s="78"/>
      <c r="L35" s="5"/>
      <c r="M35" s="5"/>
    </row>
    <row r="36" spans="1:13" ht="60.75">
      <c r="A36" s="23" t="s">
        <v>83</v>
      </c>
      <c r="B36" s="23" t="s">
        <v>84</v>
      </c>
      <c r="C36" s="83">
        <v>0.85</v>
      </c>
      <c r="D36" s="84">
        <v>3</v>
      </c>
      <c r="E36" s="85" t="s">
        <v>85</v>
      </c>
      <c r="F36" s="86">
        <v>0.55000000000000004</v>
      </c>
      <c r="G36" s="87">
        <v>3</v>
      </c>
      <c r="H36" s="88" t="s">
        <v>86</v>
      </c>
      <c r="I36" s="76"/>
      <c r="J36" s="77">
        <v>3</v>
      </c>
      <c r="K36" s="78"/>
      <c r="L36" s="5"/>
      <c r="M36" s="5"/>
    </row>
    <row r="37" spans="1:13" ht="45.75">
      <c r="A37" s="23" t="s">
        <v>87</v>
      </c>
      <c r="B37" s="23" t="s">
        <v>88</v>
      </c>
      <c r="C37" s="83">
        <v>0.8</v>
      </c>
      <c r="D37" s="84">
        <v>3</v>
      </c>
      <c r="E37" s="85" t="s">
        <v>89</v>
      </c>
      <c r="F37" s="86">
        <v>1</v>
      </c>
      <c r="G37" s="87">
        <v>3</v>
      </c>
      <c r="H37" s="88"/>
      <c r="I37" s="76"/>
      <c r="J37" s="77">
        <v>3</v>
      </c>
      <c r="K37" s="78"/>
      <c r="L37" s="5"/>
      <c r="M37" s="5"/>
    </row>
    <row r="38" spans="1:13" s="44" customFormat="1" ht="15.75">
      <c r="A38" s="237" t="s">
        <v>27</v>
      </c>
      <c r="B38" s="238"/>
      <c r="C38" s="69">
        <f>SUMPRODUCT(C34:C37,D34:D37)</f>
        <v>8.35</v>
      </c>
      <c r="D38" s="48">
        <f>SUM(D34:D37)</f>
        <v>10</v>
      </c>
      <c r="E38" s="49"/>
      <c r="F38" s="70">
        <f>SUMPRODUCT(F34:F37,G34:G37)</f>
        <v>8.25</v>
      </c>
      <c r="G38" s="51">
        <f>SUM(G34:G37)</f>
        <v>10</v>
      </c>
      <c r="H38" s="52"/>
      <c r="I38" s="63">
        <f>SUMPRODUCT(I34:I37,J34:J37)</f>
        <v>0</v>
      </c>
      <c r="J38" s="64">
        <f>SUM(J34:J37)</f>
        <v>10</v>
      </c>
      <c r="K38" s="65"/>
      <c r="L38" s="56"/>
      <c r="M38" s="56"/>
    </row>
    <row r="39" spans="1:13" ht="18.75" customHeight="1">
      <c r="A39" s="45" t="s">
        <v>90</v>
      </c>
      <c r="B39" s="45"/>
      <c r="C39" s="235" t="s">
        <v>18</v>
      </c>
      <c r="D39" s="236"/>
      <c r="E39" s="66" t="s">
        <v>91</v>
      </c>
      <c r="F39" s="235" t="s">
        <v>18</v>
      </c>
      <c r="G39" s="236"/>
      <c r="H39" s="46"/>
      <c r="I39" s="235" t="s">
        <v>18</v>
      </c>
      <c r="J39" s="236"/>
      <c r="K39" s="46"/>
      <c r="L39" s="4"/>
      <c r="M39" s="4"/>
    </row>
    <row r="40" spans="1:13" ht="76.5">
      <c r="A40" s="23" t="s">
        <v>92</v>
      </c>
      <c r="B40" s="23" t="s">
        <v>93</v>
      </c>
      <c r="C40" s="83">
        <v>0.8</v>
      </c>
      <c r="D40" s="84">
        <v>2</v>
      </c>
      <c r="E40" s="85" t="s">
        <v>94</v>
      </c>
      <c r="F40" s="86">
        <v>1</v>
      </c>
      <c r="G40" s="87">
        <f>D40</f>
        <v>2</v>
      </c>
      <c r="H40" s="88" t="s">
        <v>29</v>
      </c>
      <c r="I40" s="76"/>
      <c r="J40" s="77">
        <f>D40</f>
        <v>2</v>
      </c>
      <c r="K40" s="78"/>
      <c r="L40" s="5"/>
      <c r="M40" s="5"/>
    </row>
    <row r="41" spans="1:13" ht="60.75">
      <c r="A41" s="23" t="s">
        <v>95</v>
      </c>
      <c r="B41" s="23" t="s">
        <v>96</v>
      </c>
      <c r="C41" s="83">
        <v>0.7</v>
      </c>
      <c r="D41" s="84">
        <v>2</v>
      </c>
      <c r="E41" s="85" t="s">
        <v>97</v>
      </c>
      <c r="F41" s="86">
        <v>0.8</v>
      </c>
      <c r="G41" s="87">
        <f t="shared" ref="G41:G48" si="4">D41</f>
        <v>2</v>
      </c>
      <c r="H41" s="88" t="s">
        <v>98</v>
      </c>
      <c r="I41" s="76"/>
      <c r="J41" s="77">
        <f t="shared" ref="J41:J48" si="5">D41</f>
        <v>2</v>
      </c>
      <c r="K41" s="78"/>
      <c r="L41" s="5"/>
      <c r="M41" s="5"/>
    </row>
    <row r="42" spans="1:13" ht="106.5">
      <c r="A42" s="23" t="s">
        <v>99</v>
      </c>
      <c r="B42" s="23" t="s">
        <v>100</v>
      </c>
      <c r="C42" s="83">
        <v>0.9</v>
      </c>
      <c r="D42" s="84">
        <v>2</v>
      </c>
      <c r="E42" s="85" t="s">
        <v>101</v>
      </c>
      <c r="F42" s="86">
        <v>0.9</v>
      </c>
      <c r="G42" s="87">
        <f t="shared" si="4"/>
        <v>2</v>
      </c>
      <c r="H42" s="88" t="s">
        <v>102</v>
      </c>
      <c r="I42" s="76"/>
      <c r="J42" s="77">
        <f t="shared" si="5"/>
        <v>2</v>
      </c>
      <c r="K42" s="78"/>
      <c r="L42" s="5"/>
    </row>
    <row r="43" spans="1:13">
      <c r="A43" s="23" t="s">
        <v>103</v>
      </c>
      <c r="B43" s="23" t="s">
        <v>104</v>
      </c>
      <c r="C43" s="83">
        <v>1</v>
      </c>
      <c r="D43" s="84">
        <v>4</v>
      </c>
      <c r="E43" s="85"/>
      <c r="F43" s="86">
        <v>1</v>
      </c>
      <c r="G43" s="87">
        <f t="shared" si="4"/>
        <v>4</v>
      </c>
      <c r="H43" s="88" t="s">
        <v>19</v>
      </c>
      <c r="I43" s="76"/>
      <c r="J43" s="77">
        <f t="shared" si="5"/>
        <v>4</v>
      </c>
      <c r="K43" s="78"/>
      <c r="L43" s="5"/>
      <c r="M43" s="5"/>
    </row>
    <row r="44" spans="1:13" ht="45.75">
      <c r="A44" s="23" t="s">
        <v>105</v>
      </c>
      <c r="B44" s="23" t="s">
        <v>106</v>
      </c>
      <c r="C44" s="83">
        <v>0.6</v>
      </c>
      <c r="D44" s="84">
        <v>6</v>
      </c>
      <c r="E44" s="85" t="s">
        <v>107</v>
      </c>
      <c r="F44" s="86">
        <v>0.85</v>
      </c>
      <c r="G44" s="87">
        <f t="shared" si="4"/>
        <v>6</v>
      </c>
      <c r="H44" s="88" t="s">
        <v>108</v>
      </c>
      <c r="I44" s="76"/>
      <c r="J44" s="77">
        <f t="shared" si="5"/>
        <v>6</v>
      </c>
      <c r="K44" s="78"/>
      <c r="L44" s="5"/>
      <c r="M44" s="5"/>
    </row>
    <row r="45" spans="1:13" ht="275.25">
      <c r="A45" s="23" t="s">
        <v>109</v>
      </c>
      <c r="B45" s="23" t="s">
        <v>110</v>
      </c>
      <c r="C45" s="83">
        <v>0.8</v>
      </c>
      <c r="D45" s="84">
        <v>8</v>
      </c>
      <c r="E45" s="85" t="s">
        <v>111</v>
      </c>
      <c r="F45" s="86">
        <v>0</v>
      </c>
      <c r="G45" s="87">
        <f t="shared" si="4"/>
        <v>8</v>
      </c>
      <c r="H45" s="88" t="s">
        <v>112</v>
      </c>
      <c r="I45" s="76"/>
      <c r="J45" s="77">
        <f t="shared" si="5"/>
        <v>8</v>
      </c>
      <c r="K45" s="78"/>
      <c r="L45" s="5"/>
      <c r="M45" s="5"/>
    </row>
    <row r="46" spans="1:13" ht="91.5">
      <c r="A46" s="23" t="s">
        <v>113</v>
      </c>
      <c r="B46" s="23" t="s">
        <v>114</v>
      </c>
      <c r="C46" s="83">
        <v>0.7</v>
      </c>
      <c r="D46" s="84">
        <v>6</v>
      </c>
      <c r="E46" s="85" t="s">
        <v>115</v>
      </c>
      <c r="F46" s="86">
        <v>0.7</v>
      </c>
      <c r="G46" s="87">
        <f t="shared" si="4"/>
        <v>6</v>
      </c>
      <c r="H46" s="88" t="s">
        <v>116</v>
      </c>
      <c r="I46" s="76"/>
      <c r="J46" s="77">
        <f t="shared" si="5"/>
        <v>6</v>
      </c>
      <c r="K46" s="78"/>
      <c r="L46" s="5"/>
      <c r="M46" s="5"/>
    </row>
    <row r="47" spans="1:13" ht="91.5">
      <c r="A47" s="23" t="s">
        <v>117</v>
      </c>
      <c r="B47" s="23" t="s">
        <v>118</v>
      </c>
      <c r="C47" s="83">
        <v>0.5</v>
      </c>
      <c r="D47" s="84">
        <v>6</v>
      </c>
      <c r="E47" s="85" t="s">
        <v>119</v>
      </c>
      <c r="F47" s="86">
        <v>1</v>
      </c>
      <c r="G47" s="87">
        <f t="shared" si="4"/>
        <v>6</v>
      </c>
      <c r="H47" s="88" t="s">
        <v>19</v>
      </c>
      <c r="I47" s="76"/>
      <c r="J47" s="77">
        <f t="shared" si="5"/>
        <v>6</v>
      </c>
      <c r="K47" s="78"/>
      <c r="L47" s="5"/>
      <c r="M47" s="5"/>
    </row>
    <row r="48" spans="1:13" ht="45.75">
      <c r="A48" s="13" t="s">
        <v>120</v>
      </c>
      <c r="B48" s="23" t="s">
        <v>121</v>
      </c>
      <c r="C48" s="83"/>
      <c r="D48" s="84">
        <v>4</v>
      </c>
      <c r="E48" s="85"/>
      <c r="F48" s="86">
        <v>0.8</v>
      </c>
      <c r="G48" s="87">
        <f t="shared" si="4"/>
        <v>4</v>
      </c>
      <c r="H48" s="88" t="s">
        <v>122</v>
      </c>
      <c r="I48" s="76"/>
      <c r="J48" s="77">
        <f t="shared" si="5"/>
        <v>4</v>
      </c>
      <c r="K48" s="78"/>
      <c r="L48" s="5"/>
      <c r="M48" s="5"/>
    </row>
    <row r="49" spans="1:17" s="30" customFormat="1" ht="15.75">
      <c r="A49" s="237" t="s">
        <v>27</v>
      </c>
      <c r="B49" s="238"/>
      <c r="C49" s="71">
        <f>SUMPRODUCT(C40:C48,D40:D48)</f>
        <v>26</v>
      </c>
      <c r="D49" s="58">
        <f>SUM(D40:D48)</f>
        <v>40</v>
      </c>
      <c r="E49" s="59"/>
      <c r="F49" s="70">
        <f>SUMPRODUCT(F40:F48,G40:G48)</f>
        <v>27.9</v>
      </c>
      <c r="G49" s="51">
        <f>SUM(G40:G48)</f>
        <v>40</v>
      </c>
      <c r="H49" s="52"/>
      <c r="I49" s="53">
        <f>SUMPRODUCT(I40:I48,J40:J48)</f>
        <v>0</v>
      </c>
      <c r="J49" s="54">
        <f>SUM(J40:J48)</f>
        <v>40</v>
      </c>
      <c r="K49" s="55"/>
      <c r="L49" s="56"/>
      <c r="M49" s="56"/>
      <c r="N49" s="44"/>
      <c r="O49" s="44"/>
      <c r="P49" s="44"/>
      <c r="Q49" s="44"/>
    </row>
    <row r="50" spans="1:17" ht="18.399999999999999" customHeight="1">
      <c r="A50" s="242" t="s">
        <v>123</v>
      </c>
      <c r="B50" s="242"/>
      <c r="C50" s="235" t="s">
        <v>18</v>
      </c>
      <c r="D50" s="236"/>
      <c r="E50" s="46" t="s">
        <v>49</v>
      </c>
      <c r="F50" s="235" t="s">
        <v>18</v>
      </c>
      <c r="G50" s="236"/>
      <c r="H50" s="46" t="s">
        <v>49</v>
      </c>
      <c r="I50" s="235" t="s">
        <v>18</v>
      </c>
      <c r="J50" s="236"/>
      <c r="K50" s="46"/>
      <c r="L50" s="8"/>
      <c r="M50" s="4"/>
    </row>
    <row r="51" spans="1:17">
      <c r="A51" s="29" t="s">
        <v>124</v>
      </c>
      <c r="B51" s="29" t="s">
        <v>125</v>
      </c>
      <c r="C51" s="79">
        <v>1</v>
      </c>
      <c r="D51" s="80">
        <v>2</v>
      </c>
      <c r="E51" s="81"/>
      <c r="F51" s="82">
        <v>1</v>
      </c>
      <c r="G51" s="27">
        <v>2</v>
      </c>
      <c r="H51" s="28"/>
      <c r="I51" s="73"/>
      <c r="J51" s="74">
        <v>2</v>
      </c>
      <c r="K51" s="75"/>
      <c r="L51" s="5"/>
      <c r="M51" s="5"/>
    </row>
    <row r="52" spans="1:17" ht="91.5">
      <c r="A52" s="23" t="s">
        <v>126</v>
      </c>
      <c r="B52" s="23" t="s">
        <v>127</v>
      </c>
      <c r="C52" s="83">
        <v>0</v>
      </c>
      <c r="D52" s="84">
        <v>2</v>
      </c>
      <c r="E52" s="85" t="s">
        <v>128</v>
      </c>
      <c r="F52" s="86">
        <v>0</v>
      </c>
      <c r="G52" s="87">
        <v>2</v>
      </c>
      <c r="H52" s="88" t="s">
        <v>129</v>
      </c>
      <c r="I52" s="76"/>
      <c r="J52" s="77">
        <v>2</v>
      </c>
      <c r="K52" s="78"/>
      <c r="L52" s="5"/>
      <c r="M52" s="5"/>
    </row>
    <row r="53" spans="1:17" ht="30.75">
      <c r="A53" s="23" t="s">
        <v>130</v>
      </c>
      <c r="B53" s="23" t="s">
        <v>131</v>
      </c>
      <c r="C53" s="83">
        <v>1</v>
      </c>
      <c r="D53" s="84">
        <v>1</v>
      </c>
      <c r="E53" s="85"/>
      <c r="F53" s="86">
        <v>1</v>
      </c>
      <c r="G53" s="87">
        <v>1</v>
      </c>
      <c r="H53" s="88"/>
      <c r="I53" s="76"/>
      <c r="J53" s="77">
        <v>1</v>
      </c>
      <c r="K53" s="78"/>
      <c r="L53" s="5"/>
      <c r="M53" s="5"/>
    </row>
    <row r="54" spans="1:17" ht="137.25">
      <c r="A54" s="23" t="s">
        <v>132</v>
      </c>
      <c r="B54" s="23" t="s">
        <v>133</v>
      </c>
      <c r="C54" s="83">
        <v>0.95</v>
      </c>
      <c r="D54" s="84">
        <v>4</v>
      </c>
      <c r="E54" s="85" t="s">
        <v>134</v>
      </c>
      <c r="F54" s="86">
        <v>0.9</v>
      </c>
      <c r="G54" s="87">
        <v>4</v>
      </c>
      <c r="H54" s="88" t="s">
        <v>135</v>
      </c>
      <c r="I54" s="76"/>
      <c r="J54" s="77">
        <v>4</v>
      </c>
      <c r="K54" s="78"/>
      <c r="L54" s="5"/>
      <c r="M54" s="5"/>
    </row>
    <row r="55" spans="1:17" ht="30.75">
      <c r="A55" s="23" t="s">
        <v>136</v>
      </c>
      <c r="B55" s="23" t="s">
        <v>137</v>
      </c>
      <c r="C55" s="83">
        <v>0.5</v>
      </c>
      <c r="D55" s="84">
        <v>2</v>
      </c>
      <c r="E55" s="85" t="s">
        <v>138</v>
      </c>
      <c r="F55" s="86">
        <v>0.5</v>
      </c>
      <c r="G55" s="87">
        <v>2</v>
      </c>
      <c r="H55" s="88" t="s">
        <v>138</v>
      </c>
      <c r="I55" s="76"/>
      <c r="J55" s="77">
        <v>2</v>
      </c>
      <c r="K55" s="78"/>
      <c r="L55" s="6"/>
      <c r="M55" s="5"/>
    </row>
    <row r="56" spans="1:17" s="44" customFormat="1" ht="15.75">
      <c r="A56" s="237" t="s">
        <v>27</v>
      </c>
      <c r="B56" s="238"/>
      <c r="C56" s="57">
        <f>SUMPRODUCT(C51:C55,D51:D55)</f>
        <v>7.8</v>
      </c>
      <c r="D56" s="58">
        <f>SUM(D51:D55)</f>
        <v>11</v>
      </c>
      <c r="E56" s="59"/>
      <c r="F56" s="60">
        <f>SUMPRODUCT(F51:F55,G51:G55)</f>
        <v>7.6</v>
      </c>
      <c r="G56" s="61">
        <f>SUM(G51:G55)</f>
        <v>11</v>
      </c>
      <c r="H56" s="62"/>
      <c r="I56" s="53">
        <f>SUMPRODUCT(I51:I55,J51:J55)</f>
        <v>0</v>
      </c>
      <c r="J56" s="54">
        <f>SUM(J51:J55)</f>
        <v>11</v>
      </c>
      <c r="K56" s="55"/>
      <c r="L56" s="56"/>
      <c r="M56" s="56"/>
    </row>
    <row r="57" spans="1:17" ht="18.75" customHeight="1">
      <c r="A57" s="239" t="s">
        <v>2</v>
      </c>
      <c r="B57" s="240"/>
      <c r="C57" s="240"/>
      <c r="D57" s="240"/>
      <c r="E57" s="240"/>
      <c r="F57" s="240"/>
      <c r="G57" s="240"/>
      <c r="H57" s="240"/>
      <c r="I57" s="240"/>
      <c r="J57" s="240"/>
      <c r="K57" s="241"/>
      <c r="L57" s="4"/>
      <c r="M57" s="4"/>
    </row>
    <row r="58" spans="1:17">
      <c r="A58" s="243" t="s">
        <v>139</v>
      </c>
      <c r="B58" s="244"/>
      <c r="C58" s="34">
        <f>C11+C18+C22+C27+C32+C38+C49+C56</f>
        <v>67</v>
      </c>
      <c r="D58" s="25">
        <f>D11+D18+D22+D27+D32+D38+D49+D56</f>
        <v>100</v>
      </c>
      <c r="E58" s="26"/>
      <c r="F58" s="35">
        <f>F11+F18+F22+F27+F32+F38+F49+F56</f>
        <v>64.3</v>
      </c>
      <c r="G58" s="27">
        <f>G11+G18+G22+G27+G32+G38+G49+G56</f>
        <v>100</v>
      </c>
      <c r="H58" s="28"/>
      <c r="I58" s="212">
        <f>I11+I18+I22+I27+I32+I38+I49+I56</f>
        <v>0</v>
      </c>
      <c r="J58" s="32">
        <f>J11+J18+J22+J27+J32+J38+J49+J56</f>
        <v>100</v>
      </c>
      <c r="K58" s="33"/>
      <c r="L58" s="6"/>
      <c r="M58" s="5"/>
    </row>
    <row r="59" spans="1:17" s="44" customFormat="1" ht="15.75">
      <c r="A59" s="245" t="s">
        <v>140</v>
      </c>
      <c r="B59" s="246"/>
      <c r="C59" s="247">
        <f>C58/D58</f>
        <v>0.67</v>
      </c>
      <c r="D59" s="248"/>
      <c r="E59" s="249"/>
      <c r="F59" s="250">
        <f>F58/G58</f>
        <v>0.64300000000000002</v>
      </c>
      <c r="G59" s="251"/>
      <c r="H59" s="252"/>
      <c r="I59" s="253">
        <f>I58/J58</f>
        <v>0</v>
      </c>
      <c r="J59" s="254"/>
      <c r="K59" s="255"/>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22" workbookViewId="0">
      <selection activeCell="E44" sqref="E44"/>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6" t="s">
        <v>11</v>
      </c>
      <c r="B2" s="276"/>
      <c r="C2" s="276"/>
      <c r="D2" s="276"/>
      <c r="E2" s="276"/>
      <c r="F2" s="276"/>
      <c r="G2" s="276"/>
    </row>
    <row r="3" spans="1:7">
      <c r="A3" s="38"/>
      <c r="B3" s="38"/>
      <c r="C3" s="39"/>
      <c r="D3" s="39"/>
      <c r="E3" s="38"/>
      <c r="F3" s="38"/>
      <c r="G3" s="39"/>
    </row>
    <row r="4" spans="1:7" ht="18.75">
      <c r="A4" s="36" t="s">
        <v>141</v>
      </c>
      <c r="B4" s="36"/>
      <c r="C4" s="36"/>
      <c r="D4" s="36"/>
      <c r="E4" s="36"/>
      <c r="F4" s="36"/>
      <c r="G4" s="36"/>
    </row>
    <row r="5" spans="1:7" ht="15.75" thickBot="1"/>
    <row r="6" spans="1:7" ht="23.25">
      <c r="A6" s="280" t="s">
        <v>7</v>
      </c>
      <c r="B6" s="281"/>
      <c r="C6" s="281"/>
      <c r="D6" s="281"/>
      <c r="E6" s="281"/>
      <c r="F6" s="281"/>
      <c r="G6" s="282"/>
    </row>
    <row r="7" spans="1:7">
      <c r="A7" s="130" t="s">
        <v>142</v>
      </c>
      <c r="B7" s="131" t="s">
        <v>15</v>
      </c>
      <c r="C7" s="131" t="s">
        <v>143</v>
      </c>
      <c r="D7" s="131" t="s">
        <v>4</v>
      </c>
      <c r="E7" s="131" t="s">
        <v>144</v>
      </c>
      <c r="F7" s="131" t="s">
        <v>18</v>
      </c>
      <c r="G7" s="132" t="s">
        <v>16</v>
      </c>
    </row>
    <row r="8" spans="1:7">
      <c r="A8" s="133" t="s">
        <v>145</v>
      </c>
      <c r="B8" s="134">
        <v>1</v>
      </c>
      <c r="C8" s="134">
        <v>1</v>
      </c>
      <c r="D8" s="134">
        <v>4</v>
      </c>
      <c r="E8" s="134">
        <f t="shared" ref="E8:E14" si="0">B8*C8*D8</f>
        <v>4</v>
      </c>
      <c r="F8" s="134" t="s">
        <v>49</v>
      </c>
      <c r="G8" s="135"/>
    </row>
    <row r="9" spans="1:7">
      <c r="A9" s="136" t="s">
        <v>146</v>
      </c>
      <c r="B9" s="137">
        <v>1</v>
      </c>
      <c r="C9" s="137">
        <v>1</v>
      </c>
      <c r="D9" s="137">
        <v>12</v>
      </c>
      <c r="E9" s="137">
        <f t="shared" si="0"/>
        <v>12</v>
      </c>
      <c r="F9" s="137" t="s">
        <v>49</v>
      </c>
      <c r="G9" s="138"/>
    </row>
    <row r="10" spans="1:7">
      <c r="A10" s="133" t="s">
        <v>147</v>
      </c>
      <c r="B10" s="134">
        <v>1</v>
      </c>
      <c r="C10" s="134">
        <v>1</v>
      </c>
      <c r="D10" s="134">
        <v>10</v>
      </c>
      <c r="E10" s="134">
        <f t="shared" si="0"/>
        <v>10</v>
      </c>
      <c r="F10" s="134" t="s">
        <v>49</v>
      </c>
      <c r="G10" s="135"/>
    </row>
    <row r="11" spans="1:7" ht="30.75">
      <c r="A11" s="136" t="s">
        <v>148</v>
      </c>
      <c r="B11" s="137">
        <v>0.9</v>
      </c>
      <c r="C11" s="137">
        <v>0.5</v>
      </c>
      <c r="D11" s="137">
        <v>16</v>
      </c>
      <c r="E11" s="137">
        <f t="shared" si="0"/>
        <v>7.2</v>
      </c>
      <c r="F11" s="137" t="s">
        <v>19</v>
      </c>
      <c r="G11" s="217" t="s">
        <v>149</v>
      </c>
    </row>
    <row r="12" spans="1:7">
      <c r="A12" s="133" t="s">
        <v>150</v>
      </c>
      <c r="B12" s="134">
        <v>1</v>
      </c>
      <c r="C12" s="134">
        <v>1</v>
      </c>
      <c r="D12" s="134">
        <v>20</v>
      </c>
      <c r="E12" s="134">
        <f t="shared" si="0"/>
        <v>20</v>
      </c>
      <c r="F12" s="134" t="s">
        <v>19</v>
      </c>
      <c r="G12" s="135"/>
    </row>
    <row r="13" spans="1:7">
      <c r="A13" s="133" t="s">
        <v>151</v>
      </c>
      <c r="B13" s="134">
        <v>0.75</v>
      </c>
      <c r="C13" s="134">
        <v>1</v>
      </c>
      <c r="D13" s="134">
        <v>12</v>
      </c>
      <c r="E13" s="134">
        <f t="shared" si="0"/>
        <v>9</v>
      </c>
      <c r="F13" s="134" t="s">
        <v>49</v>
      </c>
      <c r="G13" s="135" t="s">
        <v>152</v>
      </c>
    </row>
    <row r="14" spans="1:7">
      <c r="A14" s="136" t="s">
        <v>153</v>
      </c>
      <c r="B14" s="137">
        <v>0.9</v>
      </c>
      <c r="C14" s="137">
        <v>0.75</v>
      </c>
      <c r="D14" s="137">
        <v>26</v>
      </c>
      <c r="E14" s="137">
        <f t="shared" si="0"/>
        <v>17.55</v>
      </c>
      <c r="F14" s="137" t="s">
        <v>49</v>
      </c>
      <c r="G14" s="138" t="s">
        <v>154</v>
      </c>
    </row>
    <row r="15" spans="1:7">
      <c r="A15" s="139" t="s">
        <v>155</v>
      </c>
      <c r="B15" s="283"/>
      <c r="C15" s="283"/>
      <c r="D15" s="140">
        <f>SUM(D8:D14)</f>
        <v>100</v>
      </c>
      <c r="E15" s="141">
        <f>(SUM(E8:E14)+E17+E18)/D15</f>
        <v>0.79249999999999998</v>
      </c>
      <c r="F15" s="141"/>
      <c r="G15" s="142"/>
    </row>
    <row r="16" spans="1:7">
      <c r="A16" s="143" t="s">
        <v>156</v>
      </c>
      <c r="B16" s="144" t="s">
        <v>15</v>
      </c>
      <c r="C16" s="144"/>
      <c r="D16" s="144" t="s">
        <v>4</v>
      </c>
      <c r="E16" s="145" t="s">
        <v>144</v>
      </c>
      <c r="F16" s="145"/>
      <c r="G16" s="146" t="s">
        <v>16</v>
      </c>
    </row>
    <row r="17" spans="1:7">
      <c r="A17" s="147" t="s">
        <v>157</v>
      </c>
      <c r="B17" s="148">
        <v>0.05</v>
      </c>
      <c r="C17" s="148"/>
      <c r="D17" s="149">
        <v>-10</v>
      </c>
      <c r="E17" s="148">
        <f>B17*D17</f>
        <v>-0.5</v>
      </c>
      <c r="F17" s="148"/>
      <c r="G17" s="150" t="s">
        <v>158</v>
      </c>
    </row>
    <row r="18" spans="1:7">
      <c r="A18" s="151" t="s">
        <v>159</v>
      </c>
      <c r="B18" s="152">
        <v>0</v>
      </c>
      <c r="C18" s="152"/>
      <c r="D18" s="153">
        <v>-15</v>
      </c>
      <c r="E18" s="152">
        <f>B18*D18</f>
        <v>0</v>
      </c>
      <c r="F18" s="152"/>
      <c r="G18" s="154"/>
    </row>
    <row r="19" spans="1:7" ht="23.25">
      <c r="A19" s="284" t="s">
        <v>8</v>
      </c>
      <c r="B19" s="285"/>
      <c r="C19" s="285"/>
      <c r="D19" s="285"/>
      <c r="E19" s="285"/>
      <c r="F19" s="285"/>
      <c r="G19" s="286"/>
    </row>
    <row r="20" spans="1:7">
      <c r="A20" s="155" t="s">
        <v>142</v>
      </c>
      <c r="B20" s="156" t="s">
        <v>15</v>
      </c>
      <c r="C20" s="156" t="s">
        <v>143</v>
      </c>
      <c r="D20" s="156" t="s">
        <v>4</v>
      </c>
      <c r="E20" s="156" t="s">
        <v>144</v>
      </c>
      <c r="F20" s="156" t="s">
        <v>18</v>
      </c>
      <c r="G20" s="157" t="s">
        <v>16</v>
      </c>
    </row>
    <row r="21" spans="1:7" ht="106.5">
      <c r="A21" s="158" t="s">
        <v>160</v>
      </c>
      <c r="B21" s="159">
        <v>0.75</v>
      </c>
      <c r="C21" s="159">
        <v>1</v>
      </c>
      <c r="D21" s="159">
        <v>26</v>
      </c>
      <c r="E21" s="159">
        <f>B21*C21*D21</f>
        <v>19.5</v>
      </c>
      <c r="F21" s="159" t="s">
        <v>29</v>
      </c>
      <c r="G21" s="218" t="s">
        <v>161</v>
      </c>
    </row>
    <row r="22" spans="1:7">
      <c r="A22" s="161" t="s">
        <v>162</v>
      </c>
      <c r="B22" s="162">
        <v>1</v>
      </c>
      <c r="C22" s="162">
        <v>1</v>
      </c>
      <c r="D22" s="162">
        <v>14</v>
      </c>
      <c r="E22" s="162">
        <f t="shared" ref="E22:E28" si="1">B22*C22*D22</f>
        <v>14</v>
      </c>
      <c r="F22" s="162" t="s">
        <v>19</v>
      </c>
      <c r="G22" s="163"/>
    </row>
    <row r="23" spans="1:7">
      <c r="A23" s="158" t="s">
        <v>163</v>
      </c>
      <c r="B23" s="159">
        <v>1</v>
      </c>
      <c r="C23" s="159">
        <v>1</v>
      </c>
      <c r="D23" s="159">
        <v>26</v>
      </c>
      <c r="E23" s="159">
        <f t="shared" si="1"/>
        <v>26</v>
      </c>
      <c r="F23" s="159" t="s">
        <v>29</v>
      </c>
      <c r="G23" s="160"/>
    </row>
    <row r="24" spans="1:7">
      <c r="A24" s="161" t="s">
        <v>164</v>
      </c>
      <c r="B24" s="162">
        <v>1</v>
      </c>
      <c r="C24" s="162">
        <v>1</v>
      </c>
      <c r="D24" s="162">
        <v>12</v>
      </c>
      <c r="E24" s="162">
        <f t="shared" si="1"/>
        <v>12</v>
      </c>
      <c r="F24" s="162" t="s">
        <v>49</v>
      </c>
      <c r="G24" s="163"/>
    </row>
    <row r="25" spans="1:7" ht="30.75">
      <c r="A25" s="158" t="s">
        <v>165</v>
      </c>
      <c r="B25" s="159">
        <v>0.75</v>
      </c>
      <c r="C25" s="159">
        <v>1</v>
      </c>
      <c r="D25" s="159">
        <v>8</v>
      </c>
      <c r="E25" s="159">
        <f t="shared" si="1"/>
        <v>6</v>
      </c>
      <c r="F25" s="159" t="s">
        <v>49</v>
      </c>
      <c r="G25" s="218" t="s">
        <v>166</v>
      </c>
    </row>
    <row r="26" spans="1:7">
      <c r="A26" s="161" t="s">
        <v>167</v>
      </c>
      <c r="B26" s="162">
        <v>1</v>
      </c>
      <c r="C26" s="162">
        <v>1</v>
      </c>
      <c r="D26" s="162">
        <v>6</v>
      </c>
      <c r="E26" s="162">
        <f t="shared" si="1"/>
        <v>6</v>
      </c>
      <c r="F26" s="162" t="s">
        <v>29</v>
      </c>
      <c r="G26" s="163"/>
    </row>
    <row r="27" spans="1:7">
      <c r="A27" s="214" t="s">
        <v>168</v>
      </c>
      <c r="B27" s="214">
        <v>1</v>
      </c>
      <c r="C27" s="214">
        <v>1</v>
      </c>
      <c r="D27" s="214">
        <v>8</v>
      </c>
      <c r="E27" s="162">
        <f t="shared" si="1"/>
        <v>8</v>
      </c>
      <c r="F27" s="214" t="s">
        <v>19</v>
      </c>
      <c r="G27" s="215"/>
    </row>
    <row r="28" spans="1:7">
      <c r="A28" s="164" t="s">
        <v>155</v>
      </c>
      <c r="B28" s="165"/>
      <c r="C28" s="165"/>
      <c r="D28" s="165">
        <f>SUM(D21:D27)</f>
        <v>100</v>
      </c>
      <c r="E28" s="166">
        <f>(SUM(E21:E27) + E30+E31+E32)/D28</f>
        <v>0.89</v>
      </c>
      <c r="F28" s="166"/>
      <c r="G28" s="167"/>
    </row>
    <row r="29" spans="1:7">
      <c r="A29" s="168" t="s">
        <v>156</v>
      </c>
      <c r="B29" s="169" t="s">
        <v>15</v>
      </c>
      <c r="C29" s="169"/>
      <c r="D29" s="169" t="s">
        <v>4</v>
      </c>
      <c r="E29" s="170" t="s">
        <v>144</v>
      </c>
      <c r="F29" s="170"/>
      <c r="G29" s="171" t="s">
        <v>16</v>
      </c>
    </row>
    <row r="30" spans="1:7">
      <c r="A30" s="172" t="s">
        <v>157</v>
      </c>
      <c r="B30" s="173">
        <v>0</v>
      </c>
      <c r="C30" s="173"/>
      <c r="D30" s="174">
        <v>-10</v>
      </c>
      <c r="E30" s="173">
        <f>B30*D30</f>
        <v>0</v>
      </c>
      <c r="F30" s="173"/>
      <c r="G30" s="175"/>
    </row>
    <row r="31" spans="1:7">
      <c r="A31" s="176" t="s">
        <v>169</v>
      </c>
      <c r="B31" s="177">
        <v>0</v>
      </c>
      <c r="C31" s="177"/>
      <c r="D31" s="178">
        <v>-15</v>
      </c>
      <c r="E31" s="177">
        <f>B31*D31</f>
        <v>0</v>
      </c>
      <c r="F31" s="177"/>
      <c r="G31" s="179"/>
    </row>
    <row r="32" spans="1:7">
      <c r="A32" s="180" t="s">
        <v>170</v>
      </c>
      <c r="B32" s="181">
        <v>0.5</v>
      </c>
      <c r="C32" s="181"/>
      <c r="D32" s="182">
        <v>-5</v>
      </c>
      <c r="E32" s="181">
        <f>B32*D32</f>
        <v>-2.5</v>
      </c>
      <c r="F32" s="181"/>
      <c r="G32" s="234" t="s">
        <v>171</v>
      </c>
    </row>
    <row r="33" spans="1:7" ht="23.25">
      <c r="A33" s="277" t="s">
        <v>9</v>
      </c>
      <c r="B33" s="278"/>
      <c r="C33" s="278"/>
      <c r="D33" s="278"/>
      <c r="E33" s="278"/>
      <c r="F33" s="278"/>
      <c r="G33" s="279"/>
    </row>
    <row r="34" spans="1:7">
      <c r="A34" s="183" t="s">
        <v>142</v>
      </c>
      <c r="B34" s="184" t="s">
        <v>15</v>
      </c>
      <c r="C34" s="184" t="s">
        <v>143</v>
      </c>
      <c r="D34" s="184" t="s">
        <v>4</v>
      </c>
      <c r="E34" s="184" t="s">
        <v>144</v>
      </c>
      <c r="F34" s="184" t="s">
        <v>18</v>
      </c>
      <c r="G34" s="185" t="s">
        <v>16</v>
      </c>
    </row>
    <row r="35" spans="1:7">
      <c r="A35" s="186" t="s">
        <v>172</v>
      </c>
      <c r="B35" s="187">
        <v>0</v>
      </c>
      <c r="C35" s="187">
        <v>0</v>
      </c>
      <c r="D35" s="187">
        <v>24</v>
      </c>
      <c r="E35" s="187">
        <f t="shared" ref="E35:E42" si="2">B35*C35*D35</f>
        <v>0</v>
      </c>
      <c r="F35" s="187"/>
      <c r="G35" s="188"/>
    </row>
    <row r="36" spans="1:7">
      <c r="A36" s="189" t="s">
        <v>173</v>
      </c>
      <c r="B36" s="190">
        <v>0</v>
      </c>
      <c r="C36" s="190">
        <v>0</v>
      </c>
      <c r="D36" s="190">
        <v>6</v>
      </c>
      <c r="E36" s="190">
        <f t="shared" si="2"/>
        <v>0</v>
      </c>
      <c r="F36" s="190"/>
      <c r="G36" s="191"/>
    </row>
    <row r="37" spans="1:7">
      <c r="A37" s="186" t="s">
        <v>174</v>
      </c>
      <c r="B37" s="187">
        <v>0</v>
      </c>
      <c r="C37" s="187">
        <v>0</v>
      </c>
      <c r="D37" s="187">
        <v>6</v>
      </c>
      <c r="E37" s="187">
        <f t="shared" si="2"/>
        <v>0</v>
      </c>
      <c r="F37" s="187"/>
      <c r="G37" s="188"/>
    </row>
    <row r="38" spans="1:7">
      <c r="A38" s="189" t="s">
        <v>175</v>
      </c>
      <c r="B38" s="190">
        <v>0</v>
      </c>
      <c r="C38" s="190">
        <v>0</v>
      </c>
      <c r="D38" s="190">
        <v>12</v>
      </c>
      <c r="E38" s="190">
        <f t="shared" si="2"/>
        <v>0</v>
      </c>
      <c r="F38" s="190"/>
      <c r="G38" s="191"/>
    </row>
    <row r="39" spans="1:7">
      <c r="A39" s="186" t="s">
        <v>176</v>
      </c>
      <c r="B39" s="187">
        <v>0</v>
      </c>
      <c r="C39" s="187">
        <v>0</v>
      </c>
      <c r="D39" s="187">
        <v>12</v>
      </c>
      <c r="E39" s="187">
        <f t="shared" si="2"/>
        <v>0</v>
      </c>
      <c r="F39" s="187"/>
      <c r="G39" s="188"/>
    </row>
    <row r="40" spans="1:7">
      <c r="A40" s="189" t="s">
        <v>177</v>
      </c>
      <c r="B40" s="190">
        <v>0</v>
      </c>
      <c r="C40" s="190">
        <v>0</v>
      </c>
      <c r="D40" s="190">
        <v>14</v>
      </c>
      <c r="E40" s="190">
        <f t="shared" si="2"/>
        <v>0</v>
      </c>
      <c r="F40" s="190"/>
      <c r="G40" s="191"/>
    </row>
    <row r="41" spans="1:7">
      <c r="A41" s="186" t="s">
        <v>178</v>
      </c>
      <c r="B41" s="187">
        <v>0</v>
      </c>
      <c r="C41" s="187">
        <v>0</v>
      </c>
      <c r="D41" s="187">
        <v>6</v>
      </c>
      <c r="E41" s="187">
        <f t="shared" si="2"/>
        <v>0</v>
      </c>
      <c r="F41" s="187"/>
      <c r="G41" s="188"/>
    </row>
    <row r="42" spans="1:7">
      <c r="A42" s="216" t="s">
        <v>179</v>
      </c>
      <c r="B42" s="216">
        <v>0</v>
      </c>
      <c r="C42" s="216">
        <v>0</v>
      </c>
      <c r="D42" s="216">
        <v>20</v>
      </c>
      <c r="E42" s="187">
        <f t="shared" si="2"/>
        <v>0</v>
      </c>
      <c r="F42" s="216"/>
      <c r="G42" s="216"/>
    </row>
    <row r="43" spans="1:7">
      <c r="A43" s="192" t="s">
        <v>155</v>
      </c>
      <c r="B43" s="193"/>
      <c r="C43" s="193"/>
      <c r="D43" s="193">
        <f>SUM(D35:D42)</f>
        <v>100</v>
      </c>
      <c r="E43" s="194">
        <f>(SUM(E35:E42) +E45+E46+E47)/D43</f>
        <v>0</v>
      </c>
      <c r="F43" s="194"/>
      <c r="G43" s="195"/>
    </row>
    <row r="44" spans="1:7">
      <c r="A44" s="196" t="s">
        <v>156</v>
      </c>
      <c r="B44" s="197" t="s">
        <v>15</v>
      </c>
      <c r="C44" s="197"/>
      <c r="D44" s="197" t="s">
        <v>4</v>
      </c>
      <c r="E44" s="198" t="s">
        <v>144</v>
      </c>
      <c r="F44" s="198"/>
      <c r="G44" s="199" t="s">
        <v>16</v>
      </c>
    </row>
    <row r="45" spans="1:7">
      <c r="A45" s="200" t="s">
        <v>157</v>
      </c>
      <c r="B45" s="201">
        <v>0</v>
      </c>
      <c r="C45" s="201"/>
      <c r="D45" s="202">
        <v>-10</v>
      </c>
      <c r="E45" s="201">
        <f>B45*D45</f>
        <v>0</v>
      </c>
      <c r="F45" s="201"/>
      <c r="G45" s="203"/>
    </row>
    <row r="46" spans="1:7">
      <c r="A46" s="204" t="s">
        <v>180</v>
      </c>
      <c r="B46" s="205">
        <v>0</v>
      </c>
      <c r="C46" s="205"/>
      <c r="D46" s="206">
        <v>-15</v>
      </c>
      <c r="E46" s="205">
        <f>B46*D46</f>
        <v>0</v>
      </c>
      <c r="F46" s="205"/>
      <c r="G46" s="207"/>
    </row>
    <row r="47" spans="1:7">
      <c r="A47" s="208" t="s">
        <v>170</v>
      </c>
      <c r="B47" s="209">
        <v>0</v>
      </c>
      <c r="C47" s="209"/>
      <c r="D47" s="210">
        <v>-5</v>
      </c>
      <c r="E47" s="209">
        <f>B47*D47</f>
        <v>0</v>
      </c>
      <c r="F47" s="209"/>
      <c r="G47" s="211"/>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9B1E-330B-4B38-B02B-7B52C7EA9F42}">
  <dimension ref="A1:G18"/>
  <sheetViews>
    <sheetView tabSelected="1" workbookViewId="0">
      <selection activeCell="E14" sqref="E14"/>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87" t="s">
        <v>181</v>
      </c>
      <c r="B1" s="287"/>
      <c r="E1" s="287" t="s">
        <v>182</v>
      </c>
      <c r="F1" s="287"/>
    </row>
    <row r="2" spans="1:7" ht="15" customHeight="1">
      <c r="B2" s="219" t="s">
        <v>8</v>
      </c>
      <c r="C2" s="219" t="s">
        <v>9</v>
      </c>
      <c r="D2" s="219"/>
      <c r="E2" s="219"/>
      <c r="F2" s="219" t="s">
        <v>8</v>
      </c>
      <c r="G2" s="219" t="s">
        <v>9</v>
      </c>
    </row>
    <row r="3" spans="1:7" ht="15.75" customHeight="1">
      <c r="A3" s="220" t="s">
        <v>183</v>
      </c>
      <c r="B3" s="221"/>
      <c r="E3" s="220" t="s">
        <v>183</v>
      </c>
      <c r="F3" s="221"/>
    </row>
    <row r="4" spans="1:7" ht="15.75" customHeight="1">
      <c r="A4" s="222" t="s">
        <v>184</v>
      </c>
      <c r="B4" s="223">
        <v>1</v>
      </c>
      <c r="C4" s="223"/>
      <c r="E4" s="222" t="s">
        <v>184</v>
      </c>
      <c r="F4" s="223">
        <v>1</v>
      </c>
      <c r="G4" s="223"/>
    </row>
    <row r="5" spans="1:7" ht="15.75" customHeight="1">
      <c r="A5" s="220"/>
      <c r="B5" s="221" t="s">
        <v>185</v>
      </c>
      <c r="E5" s="220" t="s">
        <v>186</v>
      </c>
      <c r="F5" s="224" t="s">
        <v>185</v>
      </c>
    </row>
    <row r="6" spans="1:7" ht="16.5">
      <c r="A6" s="222" t="s">
        <v>187</v>
      </c>
      <c r="B6" s="223">
        <v>2.5</v>
      </c>
      <c r="C6" s="223"/>
      <c r="E6" s="222" t="s">
        <v>188</v>
      </c>
      <c r="F6" s="223">
        <v>7</v>
      </c>
      <c r="G6" s="223"/>
    </row>
    <row r="7" spans="1:7" ht="15.75" customHeight="1">
      <c r="A7" s="220"/>
      <c r="B7" s="221" t="s">
        <v>189</v>
      </c>
      <c r="E7" s="220"/>
      <c r="F7" s="221"/>
    </row>
    <row r="8" spans="1:7" ht="16.5">
      <c r="A8" s="222" t="s">
        <v>190</v>
      </c>
      <c r="B8" s="223">
        <v>3.5</v>
      </c>
      <c r="C8" s="223"/>
      <c r="E8" s="222" t="s">
        <v>191</v>
      </c>
      <c r="F8" s="223">
        <v>8</v>
      </c>
      <c r="G8" s="223"/>
    </row>
    <row r="9" spans="1:7" ht="15.75" customHeight="1">
      <c r="A9" s="220"/>
      <c r="B9" s="225" t="s">
        <v>192</v>
      </c>
      <c r="E9" s="226"/>
      <c r="F9" s="288" t="s">
        <v>193</v>
      </c>
    </row>
    <row r="10" spans="1:7" ht="81" customHeight="1">
      <c r="A10" s="222" t="s">
        <v>194</v>
      </c>
      <c r="B10" s="223">
        <v>3</v>
      </c>
      <c r="C10" s="223"/>
      <c r="F10" s="289"/>
    </row>
    <row r="11" spans="1:7" ht="15.75" customHeight="1">
      <c r="A11" s="220"/>
      <c r="B11" s="227" t="s">
        <v>195</v>
      </c>
      <c r="F11" s="289"/>
    </row>
    <row r="12" spans="1:7" ht="81" customHeight="1">
      <c r="A12" s="222" t="s">
        <v>196</v>
      </c>
      <c r="B12" s="223">
        <v>0.75</v>
      </c>
      <c r="C12" s="223"/>
      <c r="F12" s="289"/>
    </row>
    <row r="13" spans="1:7" ht="15.75" customHeight="1">
      <c r="A13" s="226"/>
      <c r="B13" s="221" t="s">
        <v>197</v>
      </c>
      <c r="F13" s="290"/>
    </row>
    <row r="14" spans="1:7" ht="16.5">
      <c r="A14" s="228" t="s">
        <v>198</v>
      </c>
      <c r="B14" s="223">
        <v>0.75</v>
      </c>
      <c r="C14" s="223"/>
      <c r="E14" s="228" t="s">
        <v>198</v>
      </c>
      <c r="F14" s="229">
        <v>0.8</v>
      </c>
      <c r="G14" s="223"/>
    </row>
    <row r="15" spans="1:7" ht="96.75">
      <c r="A15" s="220"/>
      <c r="B15" s="221" t="s">
        <v>199</v>
      </c>
      <c r="E15" s="220"/>
      <c r="F15" s="225" t="s">
        <v>200</v>
      </c>
    </row>
    <row r="16" spans="1:7" ht="16.5">
      <c r="A16" s="230" t="s">
        <v>201</v>
      </c>
      <c r="B16" s="231">
        <f t="shared" ref="B16" si="0">SUM(B4,B6,B8,B10,B12)</f>
        <v>10.75</v>
      </c>
      <c r="C16" s="231">
        <f>SUM(C4,C6,C8,C10,C12)</f>
        <v>0</v>
      </c>
      <c r="E16" s="230" t="s">
        <v>201</v>
      </c>
      <c r="F16" s="231">
        <f>SUM(F4,F6,F8)</f>
        <v>16</v>
      </c>
      <c r="G16" s="231">
        <f>SUM(G4,G6,G8)</f>
        <v>0</v>
      </c>
    </row>
    <row r="17" spans="1:7" ht="16.5">
      <c r="A17" s="230" t="s">
        <v>202</v>
      </c>
      <c r="B17" s="231">
        <f t="shared" ref="B17" si="1">B14</f>
        <v>0.75</v>
      </c>
      <c r="C17" s="231">
        <f>C14</f>
        <v>0</v>
      </c>
      <c r="E17" s="230" t="s">
        <v>202</v>
      </c>
      <c r="F17" s="231">
        <f>F14</f>
        <v>0.8</v>
      </c>
      <c r="G17" s="231">
        <f>G14</f>
        <v>0</v>
      </c>
    </row>
    <row r="18" spans="1:7" ht="16.5">
      <c r="A18" s="232" t="s">
        <v>203</v>
      </c>
      <c r="B18" s="233">
        <f t="shared" ref="B18" si="2">B16/20*0.9+B17*0.1</f>
        <v>0.55875000000000008</v>
      </c>
      <c r="C18" s="233">
        <f>C16/20*0.9+C17*0.1</f>
        <v>0</v>
      </c>
      <c r="E18" s="232" t="s">
        <v>203</v>
      </c>
      <c r="F18" s="233">
        <f>F16/20*0.9+F17*0.1</f>
        <v>0.8</v>
      </c>
      <c r="G18" s="233">
        <f>G16/20*0.9+G17*0.1</f>
        <v>0</v>
      </c>
    </row>
  </sheetData>
  <mergeCells count="3">
    <mergeCell ref="A1:B1"/>
    <mergeCell ref="E1:F1"/>
    <mergeCell ref="F9:F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2023-04-07T22:44:39Z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