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1367EE6A-2D5E-4F95-BCC0-ACE21045C80F}" xr6:coauthVersionLast="47" xr6:coauthVersionMax="47" xr10:uidLastSave="{00000000-0000-0000-0000-000000000000}"/>
  <bookViews>
    <workbookView xWindow="19090" yWindow="-110" windowWidth="19420" windowHeight="10300"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Historique_consommateur!$A$6:$A$142</definedName>
    <definedName name="Histo">Historique_consommateur!$A$6:$A$7</definedName>
    <definedName name="Histo_pro">Historique_producteur!$A$5:$A$187</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<sst xmlns="http://schemas.openxmlformats.org/spreadsheetml/2006/main" count="98" uniqueCount="56">
  <si>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</si>
  <si>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</si>
  <si>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</si>
  <si>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</si>
  <si>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</si>
  <si>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</si>
  <si>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</si>
  <si>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</si>
  <si>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</si>
  <si>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</si>
  <si>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</si>
  <si>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</si>
  <si>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</si>
  <si>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</si>
  <si>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</si>
  <si>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</si>
  <si>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</si>
  <si>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</si>
  <si>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</si>
  <si>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</si>
  <si>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</si>
  <si>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</si>
  <si>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</si>
  <si>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</si>
  <si>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</si>
  <si>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</si>
  <si>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</si>
  <si>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</si>
  <si>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</si>
  <si>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petit prince</t>
  </si>
  <si>
    <t>Acide gras saturé</t>
  </si>
  <si>
    <t>Énergie</t>
  </si>
  <si>
    <t xml:space="preserve">Dashboard consommateur </t>
  </si>
  <si>
    <t xml:space="preserve">Traitement pour l'historique </t>
  </si>
  <si>
    <t>Top1</t>
  </si>
  <si>
    <t>Top2</t>
  </si>
  <si>
    <t>Top3</t>
  </si>
  <si>
    <t>Valeur Top 3 conso</t>
  </si>
  <si>
    <t>Valeur Top 3 prod</t>
  </si>
  <si>
    <t>TEXTE (Consommateur)</t>
  </si>
  <si>
    <t>TEXTE (Producteur)</t>
  </si>
  <si>
    <t>Dashboard producteur</t>
  </si>
  <si>
    <t>Probabilité associée au résultat</t>
  </si>
  <si>
    <t>Matières grasses saturées</t>
  </si>
  <si>
    <t>Vitamine A</t>
  </si>
  <si>
    <t>Vitamine C</t>
  </si>
  <si>
    <t>Matières grasses transformées</t>
  </si>
  <si>
    <t>Précision (consommateur)</t>
  </si>
  <si>
    <t>Précision(producteur)</t>
  </si>
  <si>
    <t xml:space="preserve">Knacki </t>
  </si>
  <si>
    <t>Soupe mouliné</t>
  </si>
  <si>
    <t>Knacki (modifié)</t>
  </si>
  <si>
    <t xml:space="preserve">Jambon michon </t>
  </si>
  <si>
    <t xml:space="preserve">Choco snack </t>
  </si>
  <si>
    <t xml:space="preserve">Lait </t>
  </si>
  <si>
    <t>Lait  (modifié)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</si>
</sst>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c:v>
                </c:pt>
                <c:pt idx="1">
                  <c:v>0</c:v>
                </c:pt>
                <c:pt idx="2">
                  <c:v>0.17579530572104801</c:v>
                </c:pt>
                <c:pt idx="3">
                  <c:v>0.209052422110615</c:v>
                </c:pt>
                <c:pt idx="4">
                  <c:v>0.61515227216833501</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c:v>
                </c:pt>
                <c:pt idx="1">
                  <c:v>0</c:v>
                </c:pt>
                <c:pt idx="2">
                  <c:v>0.17579530572104801</c:v>
                </c:pt>
                <c:pt idx="3">
                  <c:v>0.209052422110615</c:v>
                </c:pt>
                <c:pt idx="4">
                  <c:v>0.61515227216833501</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760111"/>
          <a:ext cx="3365120" cy="118349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2944811" y="10774790"/>
          <a:ext cx="4030714" cy="131503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427335" y="10769253"/>
          <a:ext cx="4185457" cy="126180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65128" y="6727822"/>
          <a:ext cx="4988072" cy="536194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562143</xdr:colOff>
      <xdr:row>50</xdr:row>
      <xdr:rowOff>49657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367597" y="4482889"/>
          <a:ext cx="4194567" cy="776628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2062" y="6699886"/>
          <a:ext cx="795026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62%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8774"/>
          <a:ext cx="12775111" cy="6309490"/>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Bravo ! Ce produit est excellent pour votre santé.</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294745" y="2089150"/>
          <a:ext cx="4280082" cy="2311612"/>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19%.</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217928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425423</xdr:colOff>
      <xdr:row>50</xdr:row>
      <xdr:rowOff>41462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3</xdr:col>
      <xdr:colOff>209949</xdr:colOff>
      <xdr:row>55</xdr:row>
      <xdr:rowOff>32341</xdr:rowOff>
    </xdr:from>
    <xdr:to>
      <xdr:col>7</xdr:col>
      <xdr:colOff>476251</xdr:colOff>
      <xdr:row>59</xdr:row>
      <xdr:rowOff>162022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86449" y="10874966"/>
          <a:ext cx="3568302" cy="89168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161708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574463</xdr:colOff>
      <xdr:row>36</xdr:row>
      <xdr:rowOff>11853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0,09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183075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65555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34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182650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731747</xdr:colOff>
      <xdr:row>8</xdr:row>
      <xdr:rowOff>122151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559259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A</a:t>
          </a:fld>
          <a:endParaRPr lang="fr-FR" sz="3000">
            <a:solidFill>
              <a:srgbClr val="002060"/>
            </a:solidFill>
            <a:latin typeface="Nordique Inline" panose="00000500000000000000" pitchFamily="2"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1923" y="1629219"/>
          <a:ext cx="12908867" cy="620523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Avec votre produit noté A, vous répondez aux attentes croissantes des consommateurs pour des aliments sains et équilibrés.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36955"/>
          <a:ext cx="8105745" cy="380142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62%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99037" y="6442316"/>
          <a:ext cx="555230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148755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142310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271240</xdr:colOff>
      <xdr:row>49</xdr:row>
      <xdr:rowOff>138441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13015" y="10310948"/>
          <a:ext cx="4273913" cy="127526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235455" y="4275371"/>
          <a:ext cx="4252445" cy="734839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131209" y="2155801"/>
          <a:ext cx="4356691" cy="203846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221464</xdr:colOff>
      <xdr:row>34</xdr:row>
      <xdr:rowOff>149799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0,482522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35195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3,5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640020</xdr:colOff>
      <xdr:row>57</xdr:row>
      <xdr:rowOff>142966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0,6684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375074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10047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711662</xdr:colOff>
      <xdr:row>8</xdr:row>
      <xdr:rowOff>80587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529014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A</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694266</xdr:colOff>
      <xdr:row>2</xdr:row>
      <xdr:rowOff>152401</xdr:rowOff>
    </xdr:from>
    <xdr:to>
      <xdr:col>25</xdr:col>
      <xdr:colOff>283028</xdr:colOff>
      <xdr:row>13</xdr:row>
      <xdr:rowOff>130628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29366" y="525781"/>
          <a:ext cx="3513062" cy="2028007"/>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735106</xdr:colOff>
      <xdr:row>12</xdr:row>
      <xdr:rowOff>125506</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812806" y="610348"/>
          <a:ext cx="3242982" cy="1720476"/>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topLeftCell="A25" zoomScale="40" zoomScaleNormal="40" workbookViewId="0">
      <selection activeCell="AE46" sqref="AE46"/>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opLeftCell="A25" zoomScale="40" zoomScaleNormal="40" workbookViewId="0">
      <selection activeCell="J8" sqref="J8:L8"/>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55</v>
      </c>
      <c r="K8" s="34"/>
      <c r="L8" s="34"/>
      <c r="Q8" s="33"/>
      <c r="R8" s="33"/>
      <c r="S8" s="33"/>
    </row>
    <row r="9" spans="10:23" x14ac:dyDescent="0.3">
      <c r="Q9" s="33"/>
      <c r="R9" s="33"/>
      <c r="S9" s="33"/>
    </row>
    <row r="16" spans="10:23" ht="25.8" x14ac:dyDescent="0.3">
      <c r="W16" s="30"/>
    </row>
    <row r="17" spans="21:23" ht="14.4" customHeight="1" x14ac:dyDescent="0.3">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Historique_consommateur!$A$6:$A$489</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5" t="s">
        <v>51</v>
      </c>
      <c r="K8" s="35"/>
      <c r="L8" s="35"/>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3" t="s">
        <v>33</v>
      </c>
      <c r="G1" s="44"/>
      <c r="H1" s="44"/>
      <c r="I1" s="44"/>
      <c r="J1" s="44"/>
      <c r="K1" s="44"/>
      <c r="L1" s="44"/>
      <c r="M1" s="45"/>
    </row>
    <row r="2" spans="1:13" x14ac:dyDescent="0.3">
      <c r="A2" s="8" t="s">
        <v>11</v>
      </c>
      <c r="B2" s="8">
        <v>20</v>
      </c>
      <c r="D2" s="5" t="str">
        <f>INDEX(A14:E15,1,MATCH(MAX(A15:E15),A15:E15,0))</f>
        <v>A</v>
      </c>
      <c r="F2" s="46"/>
      <c r="G2" s="47"/>
      <c r="H2" s="47"/>
      <c r="I2" s="47"/>
      <c r="J2" s="47"/>
      <c r="K2" s="47"/>
      <c r="L2" s="47"/>
      <c r="M2" s="48"/>
    </row>
    <row r="3" spans="1:13" x14ac:dyDescent="0.3">
      <c r="A3" s="8" t="s">
        <v>12</v>
      </c>
      <c r="B3" s="8">
        <v>20</v>
      </c>
      <c r="D3" s="20">
        <f>MAX(A15:E15)</f>
        <v>0.61515227216833501</v>
      </c>
      <c r="E3" s="40" t="s">
        <v>32</v>
      </c>
      <c r="F3" s="41"/>
      <c r="G3" s="42"/>
      <c r="H3" s="8"/>
      <c r="I3" s="8"/>
      <c r="J3" s="8"/>
      <c r="K3" s="8"/>
      <c r="L3" s="8"/>
      <c r="M3" s="8"/>
    </row>
    <row r="4" spans="1:13" x14ac:dyDescent="0.3">
      <c r="A4" s="8" t="s">
        <v>13</v>
      </c>
      <c r="B4" s="8">
        <v>20</v>
      </c>
      <c r="E4" s="8"/>
      <c r="F4" s="8" t="s">
        <v>9</v>
      </c>
      <c r="G4" s="8" t="s">
        <v>11</v>
      </c>
      <c r="H4" s="8" t="s">
        <v>12</v>
      </c>
      <c r="I4" s="8" t="s">
        <v>13</v>
      </c>
      <c r="J4" s="8" t="s">
        <v>14</v>
      </c>
      <c r="K4" s="8" t="s">
        <v>34</v>
      </c>
      <c r="L4" s="8" t="s">
        <v>35</v>
      </c>
      <c r="M4" s="8" t="s">
        <v>36</v>
      </c>
    </row>
    <row r="5" spans="1:13" x14ac:dyDescent="0.3">
      <c r="A5" s="8" t="s">
        <v>14</v>
      </c>
      <c r="B5" s="8">
        <v>20</v>
      </c>
      <c r="E5" s="8" t="str">
        <f>dashboard_consommateur!J8</f>
        <v>Lait  (modifié)</v>
      </c>
      <c r="F5" s="21">
        <f>IFERROR(INDEX(Historique_consommateur!J:J, MATCH($E$5, Historique_consommateur!$A:$A, 0)), "Non trouvé")</f>
        <v>0.61515227216833501</v>
      </c>
      <c r="G5" s="19">
        <f>IFERROR(INDEX(Historique_consommateur!K:K, MATCH($E$5, Historique_consommateur!$A:$A, 0)), "Non trouvé")</f>
        <v>0.209052422110615</v>
      </c>
      <c r="H5" s="7">
        <f>IFERROR(INDEX(Historique_consommateur!L:L, MATCH($E$5, Historique_consommateur!$A:$A, 0)), "Non trouvé")</f>
        <v>0.17579530572104801</v>
      </c>
      <c r="I5" s="7">
        <f>IFERROR(INDEX(Historique_consommateur!M:M, MATCH($E$5, Historique_consommateur!$A:$A, 0)), "Non trouvé")</f>
        <v>0</v>
      </c>
      <c r="J5" s="7">
        <f>IFERROR(INDEX(Historique_consommateur!N:N, MATCH($E$5, Historique_consommateur!$A:$A, 0)), "Non trouvé")</f>
        <v>0</v>
      </c>
      <c r="K5" s="8">
        <f>IFERROR(INDEX(Historique_consommateur!D:D, MATCH($E$5, Historique_consommateur!$A:$A, 0)), "Non trouvé")</f>
        <v>0</v>
      </c>
      <c r="L5" s="8">
        <f>IFERROR(INDEX(Historique_consommateur!G:G, MATCH($E$5, Historique_consommateur!$A:$A, 0)), "Non trouvé")</f>
        <v>0.09</v>
      </c>
      <c r="M5" s="8">
        <f>IFERROR(INDEX(Historique_consommateur!B:B, MATCH($E$5, Historique_consommateur!$A:$A, 0)), "Non trouvé")</f>
        <v>34</v>
      </c>
    </row>
    <row r="6" spans="1:13" x14ac:dyDescent="0.3">
      <c r="A6" s="8" t="s">
        <v>15</v>
      </c>
      <c r="B6" s="8">
        <v>100</v>
      </c>
      <c r="E6" s="39" t="s">
        <v>41</v>
      </c>
      <c r="F6" s="39"/>
      <c r="G6" s="39"/>
      <c r="H6" s="7"/>
      <c r="I6" s="7"/>
      <c r="J6" s="7"/>
      <c r="K6" s="8"/>
      <c r="L6" s="8"/>
      <c r="M6" s="8"/>
    </row>
    <row r="7" spans="1:13" x14ac:dyDescent="0.3">
      <c r="B7" s="3"/>
      <c r="E7" s="8" t="str">
        <f>dashboard_producteur!J8</f>
        <v>Knacki (modifié)</v>
      </c>
      <c r="F7" s="7">
        <f>IFERROR(INDEX(Historique_producteur!P:P, MATCH($E$7, Historique_producteur!$A:$A, 0)), "Non trouvé")</f>
        <v>0</v>
      </c>
      <c r="G7" s="7">
        <f>IFERROR(INDEX(Historique_producteur!Q:Q, MATCH($E$7, Historique_producteur!$A:$A, 0)), "Non trouvé")</f>
        <v>3.1679790331223201E-2</v>
      </c>
      <c r="H7" s="7">
        <f>IFERROR(INDEX(Historique_producteur!R:R, MATCH($E$7, Historique_producteur!$A:$A, 0)), "Non trouvé")</f>
        <v>0.701941096523089</v>
      </c>
      <c r="I7" s="7">
        <f>IFERROR(INDEX(Historique_producteur!S:S, MATCH($E$7, Historique_producteur!$A:$A, 0)), "Non trouvé")</f>
        <v>0.20697272313225901</v>
      </c>
      <c r="J7" s="7">
        <f>IFERROR(INDEX(Historique_producteur!T:T, MATCH($E$7, Historique_producteur!$A:$A, 0)), "Non trouvé")</f>
        <v>5.94063900134277E-2</v>
      </c>
      <c r="K7" s="8">
        <f>IFERROR(INDEX(Historique_producteur!E:E, MATCH($E$7, Historique_producteur!$A:$A, 0)), "Non trouvé")</f>
        <v>0.48252200000000001</v>
      </c>
      <c r="L7" s="8">
        <f>IFERROR(INDEX(Historique_producteur!D:D,MATCH($E$7,Historique_producteur!$A:$A,0)),"Non trouvé")</f>
        <v>3.5</v>
      </c>
      <c r="M7" s="8">
        <f>IFERROR(INDEX(Historique_producteur!L:L, MATCH($E$7, Historique_producteur!$A:$A, 0)), "Non trouvé")</f>
        <v>0.66839999999999999</v>
      </c>
    </row>
    <row r="8" spans="1:13" x14ac:dyDescent="0.3">
      <c r="B8" s="3"/>
    </row>
    <row r="9" spans="1:13" x14ac:dyDescent="0.3">
      <c r="A9" s="15" t="s">
        <v>16</v>
      </c>
      <c r="B9" s="15">
        <f>IF(D2="A",10,IF(D2="B",30,IF(D2="C",50,IF(D2="D",70,IF(D2="E",90)))))</f>
        <v>10</v>
      </c>
    </row>
    <row r="10" spans="1:13" x14ac:dyDescent="0.3">
      <c r="A10" s="15" t="s">
        <v>17</v>
      </c>
      <c r="B10" s="15">
        <v>1.5</v>
      </c>
    </row>
    <row r="11" spans="1:13" x14ac:dyDescent="0.3">
      <c r="A11" s="15" t="s">
        <v>18</v>
      </c>
      <c r="B11" s="15">
        <f>200-B9-B10</f>
        <v>188.5</v>
      </c>
    </row>
    <row r="14" spans="1:13" x14ac:dyDescent="0.3">
      <c r="A14" s="6" t="s">
        <v>14</v>
      </c>
      <c r="B14" s="6" t="s">
        <v>13</v>
      </c>
      <c r="C14" s="6" t="s">
        <v>12</v>
      </c>
      <c r="D14" s="6" t="s">
        <v>11</v>
      </c>
      <c r="E14" s="6" t="s">
        <v>9</v>
      </c>
    </row>
    <row r="15" spans="1:13" x14ac:dyDescent="0.3">
      <c r="A15" s="16">
        <v>0</v>
      </c>
      <c r="B15" s="16">
        <v>0</v>
      </c>
      <c r="C15" s="16">
        <v>0.17579530572104801</v>
      </c>
      <c r="D15" s="16">
        <v>0.209052422110615</v>
      </c>
      <c r="E15" s="16">
        <v>0.61515227216833501</v>
      </c>
    </row>
    <row r="16" spans="1:13" ht="15" thickBot="1" x14ac:dyDescent="0.35"/>
    <row r="17" spans="1:8" x14ac:dyDescent="0.3">
      <c r="A17" s="49" t="s">
        <v>24</v>
      </c>
      <c r="B17" s="50"/>
      <c r="C17" s="50"/>
      <c r="D17" s="50"/>
      <c r="E17" s="50"/>
      <c r="F17" s="50"/>
      <c r="G17" s="50"/>
      <c r="H17" s="51"/>
    </row>
    <row r="18" spans="1:8" ht="15" thickBot="1" x14ac:dyDescent="0.35">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Bravo ! Ce produit est excellent pour votre santé.</v>
      </c>
      <c r="B18" s="37"/>
      <c r="C18" s="37"/>
      <c r="D18" s="37"/>
      <c r="E18" s="37"/>
      <c r="F18" s="37"/>
      <c r="G18" s="37"/>
      <c r="H18" s="38"/>
    </row>
    <row r="19" spans="1:8" ht="15" thickBot="1" x14ac:dyDescent="0.35"/>
    <row r="20" spans="1:8" x14ac:dyDescent="0.3">
      <c r="A20" s="52" t="s">
        <v>25</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Avec votre produit noté A, vous répondez aux attentes croissantes des consommateurs pour des aliments sains et équilibrés.</v>
      </c>
      <c r="B21" s="37"/>
      <c r="C21" s="37"/>
      <c r="D21" s="37"/>
      <c r="E21" s="37"/>
      <c r="F21" s="37"/>
      <c r="G21" s="37"/>
      <c r="H21" s="38"/>
    </row>
    <row r="22" spans="1:8" ht="15" thickBot="1" x14ac:dyDescent="0.35"/>
    <row r="23" spans="1:8" x14ac:dyDescent="0.3">
      <c r="E23" s="9" t="s">
        <v>26</v>
      </c>
      <c r="F23" s="10" t="s">
        <v>27</v>
      </c>
    </row>
    <row r="24" spans="1:8" x14ac:dyDescent="0.3">
      <c r="E24" s="11" t="s">
        <v>30</v>
      </c>
      <c r="F24" s="12" t="s">
        <v>28</v>
      </c>
    </row>
    <row r="25" spans="1:8" x14ac:dyDescent="0.3">
      <c r="E25" s="11" t="s">
        <v>2</v>
      </c>
      <c r="F25" s="12" t="s">
        <v>30</v>
      </c>
    </row>
    <row r="26" spans="1:8" ht="15" thickBot="1" x14ac:dyDescent="0.35">
      <c r="E26" s="13" t="s">
        <v>31</v>
      </c>
      <c r="F26" s="14" t="s">
        <v>20</v>
      </c>
    </row>
    <row r="28" spans="1:8" x14ac:dyDescent="0.3">
      <c r="E28" s="28" t="s">
        <v>37</v>
      </c>
      <c r="F28" s="29" t="s">
        <v>38</v>
      </c>
    </row>
    <row r="29" spans="1:8" x14ac:dyDescent="0.3">
      <c r="A29" s="27" t="s">
        <v>47</v>
      </c>
      <c r="B29" s="27" t="s">
        <v>48</v>
      </c>
      <c r="E29" s="8">
        <v>0</v>
      </c>
      <c r="F29" s="32">
        <v>0.48252200000000001</v>
      </c>
    </row>
    <row r="30" spans="1:8" x14ac:dyDescent="0.3">
      <c r="A30" s="7">
        <f>IF(D2="A",81%,IF(D2="B",76%,IF(D2="C",80%,IF(D2="D",86%,IF(D2="E",92%)))))</f>
        <v>0.81</v>
      </c>
      <c r="B30" s="7">
        <f>IF(D2="A",99%,IF(D2="B",99%,IF(D2="C",98%,IF(D2="D",96%,IF(D2="E",98%)))))</f>
        <v>0.99</v>
      </c>
      <c r="E30" s="8">
        <v>0.09</v>
      </c>
      <c r="F30" s="32">
        <v>3.5</v>
      </c>
    </row>
    <row r="31" spans="1:8" x14ac:dyDescent="0.3">
      <c r="E31" s="8">
        <v>34</v>
      </c>
      <c r="F31" s="8">
        <v>0.66839999999999999</v>
      </c>
    </row>
    <row r="33" spans="1:2" x14ac:dyDescent="0.3">
      <c r="A33" s="1" t="s">
        <v>39</v>
      </c>
      <c r="B33" s="1" t="s">
        <v>40</v>
      </c>
    </row>
    <row r="34" spans="1:2" x14ac:dyDescent="0.3">
      <c r="A34" s="16" t="str">
        <f>"Votre produit a " &amp; TEXT(Traitement!$D$3,"0%") &amp; " de chance d'appartenir à la classe " &amp;Traitement!$D$2 &amp;" !"</f>
        <v>Votre produit a 62% de chance d'appartenir à la classe A !</v>
      </c>
      <c r="B34" s="16" t="str">
        <f>"Votre produit a " &amp; TEXT(Traitement!$D$3,"0%") &amp; " de chance d'appartenir à la classe " &amp;Traitement!$D$2 &amp;" !"</f>
        <v>Votre produit a 62% de chance d'appartenir à la classe A !</v>
      </c>
    </row>
    <row r="35" spans="1:2" x14ac:dyDescent="0.3">
      <c r="A35" s="16" t="str">
        <f>"Pour la classe " &amp;Traitement!$D$2 &amp; " nous avons une erreur de " &amp; TEXT(1-Traitement!$A$30,"0%")  &amp;"."</f>
        <v>Pour la classe A nous avons une erreur de 19%.</v>
      </c>
      <c r="B35" s="16" t="str">
        <f>"Pour la classe " &amp;Traitement!$D$2 &amp; " nous avons une erreur de " &amp; TEXT(1-Traitement!$B$30,"0%")  &amp;"."</f>
        <v>Pour la classe A nous avons une erreur de 1%.</v>
      </c>
    </row>
    <row r="36" spans="1:2" x14ac:dyDescent="0.3">
      <c r="A36" s="1" t="str">
        <f>"On compte " &amp;Traitement!$E$29 &amp; " g d'acide gras saturé pour 100 g. Pour une alimentation saine, il ne faut pas dépasser 20 g par jour !"</f>
        <v>On compte 0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0,482522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0,09 g pour 100 g !</v>
      </c>
      <c r="B37" s="1" t="str">
        <f>"On compte " &amp;Traitement!$F$30 &amp; " g d'acide gras saturé pour 100 g. Pour une alimentation saine, il ne faut pas dépasser 20 g par jour !"</f>
        <v>On compte 3,5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34 kcal !</v>
      </c>
      <c r="B38" s="1" t="str">
        <f>"Il y a dans le produit " &amp;Traitement!$F$31 &amp; " g de calcium pour 100 g. On conseille environ 1 g de celui-ci par jour !"</f>
        <v>Il y a dans le produit 0,6684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7"/>
  <sheetViews>
    <sheetView zoomScale="70" zoomScaleNormal="70" workbookViewId="0">
      <selection activeCell="Q19" sqref="Q19"/>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42</v>
      </c>
      <c r="Q3" s="55"/>
      <c r="R3" s="55"/>
      <c r="S3" s="55"/>
      <c r="T3" s="55"/>
    </row>
    <row r="4" spans="1:20" ht="15.6" thickTop="1" thickBot="1" x14ac:dyDescent="0.35">
      <c r="A4" s="23" t="s">
        <v>0</v>
      </c>
      <c r="B4" s="23" t="s">
        <v>3</v>
      </c>
      <c r="C4" s="23" t="s">
        <v>4</v>
      </c>
      <c r="D4" s="23" t="s">
        <v>43</v>
      </c>
      <c r="E4" s="23" t="s">
        <v>46</v>
      </c>
      <c r="F4" s="24" t="s">
        <v>5</v>
      </c>
      <c r="G4" s="24" t="s">
        <v>1</v>
      </c>
      <c r="H4" s="24" t="s">
        <v>21</v>
      </c>
      <c r="I4" s="24" t="s">
        <v>6</v>
      </c>
      <c r="J4" s="24" t="s">
        <v>44</v>
      </c>
      <c r="K4" s="24" t="s">
        <v>45</v>
      </c>
      <c r="L4" s="24" t="s">
        <v>20</v>
      </c>
      <c r="M4" s="24" t="s">
        <v>19</v>
      </c>
      <c r="N4" s="24" t="s">
        <v>7</v>
      </c>
      <c r="O4" s="24" t="s">
        <v>8</v>
      </c>
      <c r="P4" s="25" t="s">
        <v>9</v>
      </c>
      <c r="Q4" s="25" t="s">
        <v>11</v>
      </c>
      <c r="R4" s="25" t="s">
        <v>12</v>
      </c>
      <c r="S4" s="25" t="s">
        <v>13</v>
      </c>
      <c r="T4" s="25" t="s">
        <v>14</v>
      </c>
    </row>
    <row r="5" spans="1:20" ht="15" thickTop="1" x14ac:dyDescent="0.3">
      <c r="A5" s="18" t="s">
        <v>49</v>
      </c>
      <c r="B5" s="18">
        <v>884</v>
      </c>
      <c r="C5" s="18">
        <v>17</v>
      </c>
      <c r="D5" s="18">
        <v>3.5</v>
      </c>
      <c r="E5" s="18">
        <v>0.48252200000000001</v>
      </c>
      <c r="F5" s="18">
        <v>1.4450000000000001E-3</v>
      </c>
      <c r="G5" s="18">
        <v>1.5</v>
      </c>
      <c r="H5" s="18">
        <v>1.5</v>
      </c>
      <c r="I5" s="18">
        <v>1</v>
      </c>
      <c r="J5" s="18">
        <v>4.4000000000000002E-4</v>
      </c>
      <c r="K5" s="18">
        <v>6.3636999999999999E-2</v>
      </c>
      <c r="L5" s="18">
        <v>0.66839999999999999</v>
      </c>
      <c r="M5" s="18">
        <v>0.56000000000000005</v>
      </c>
      <c r="N5" s="18">
        <v>7.7840000000000001E-3</v>
      </c>
      <c r="O5" s="31" t="s">
        <v>12</v>
      </c>
      <c r="P5" s="22">
        <v>0</v>
      </c>
      <c r="Q5" s="22">
        <v>3.1679790331223201E-2</v>
      </c>
      <c r="R5" s="22">
        <v>0.701941096523089</v>
      </c>
      <c r="S5" s="22">
        <v>0.20697272313225901</v>
      </c>
      <c r="T5" s="22">
        <v>5.94063900134277E-2</v>
      </c>
    </row>
    <row r="6" spans="1:20" x14ac:dyDescent="0.3">
      <c r="A6" s="18" t="s">
        <v>50</v>
      </c>
      <c r="B6" s="18">
        <v>128</v>
      </c>
      <c r="C6" s="18">
        <v>0.9</v>
      </c>
      <c r="D6" s="18">
        <v>0.3</v>
      </c>
      <c r="E6" s="18">
        <v>0</v>
      </c>
      <c r="F6" s="18">
        <v>1.5107000000000001E-2</v>
      </c>
      <c r="G6" s="18">
        <v>1.1000000000000001</v>
      </c>
      <c r="H6" s="18">
        <v>4.4000000000000004</v>
      </c>
      <c r="I6" s="18">
        <v>1.1000000000000001</v>
      </c>
      <c r="J6" s="18">
        <v>2.8600000000000001E-4</v>
      </c>
      <c r="K6" s="18">
        <v>3.3390999999999997E-2</v>
      </c>
      <c r="L6" s="18">
        <v>0.25204500000000002</v>
      </c>
      <c r="M6" s="18">
        <v>0.30299999999999999</v>
      </c>
      <c r="N6" s="18">
        <v>4.4559999999999999E-3</v>
      </c>
      <c r="O6" s="31" t="s">
        <v>11</v>
      </c>
      <c r="P6" s="22">
        <v>2.91752726349515E-2</v>
      </c>
      <c r="Q6" s="22">
        <v>0.94967370246402305</v>
      </c>
      <c r="R6" s="22">
        <v>1.00399137899137E-2</v>
      </c>
      <c r="S6" s="22">
        <v>7.4074074074073999E-3</v>
      </c>
      <c r="T6" s="22">
        <v>3.7037037037036999E-3</v>
      </c>
    </row>
    <row r="7" spans="1:20" x14ac:dyDescent="0.3">
      <c r="A7" s="18" t="s">
        <v>51</v>
      </c>
      <c r="B7" s="18">
        <v>884</v>
      </c>
      <c r="C7" s="18">
        <v>17</v>
      </c>
      <c r="D7" s="18">
        <v>3.5</v>
      </c>
      <c r="E7" s="18">
        <v>0.48252200000000001</v>
      </c>
      <c r="F7" s="18">
        <v>1.4450000000000001E-3</v>
      </c>
      <c r="G7" s="18">
        <v>1.5</v>
      </c>
      <c r="H7" s="18">
        <v>1.5</v>
      </c>
      <c r="I7" s="18">
        <v>1</v>
      </c>
      <c r="J7" s="18">
        <v>4.4000000000000002E-4</v>
      </c>
      <c r="K7" s="18">
        <v>6.3636999999999999E-2</v>
      </c>
      <c r="L7" s="18">
        <v>0.66839999999999999</v>
      </c>
      <c r="M7" s="18">
        <v>0.56000000000000005</v>
      </c>
      <c r="N7" s="18">
        <v>7.7840000000000001E-3</v>
      </c>
      <c r="O7" s="31" t="s">
        <v>12</v>
      </c>
      <c r="P7" s="22">
        <v>0</v>
      </c>
      <c r="Q7" s="22">
        <v>3.1679790331223201E-2</v>
      </c>
      <c r="R7" s="22">
        <v>0.701941096523089</v>
      </c>
      <c r="S7" s="22">
        <v>0.20697272313225901</v>
      </c>
      <c r="T7" s="22">
        <v>5.94063900134277E-2</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11"/>
  <sheetViews>
    <sheetView zoomScale="85" zoomScaleNormal="85" workbookViewId="0">
      <selection activeCell="D23" sqref="D23"/>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18" customWidth="1"/>
    <col min="10" max="10" width="8.44140625" style="22" customWidth="1"/>
    <col min="11" max="11" width="7.886718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42</v>
      </c>
      <c r="K4" s="55"/>
      <c r="L4" s="55"/>
      <c r="M4" s="55"/>
      <c r="N4" s="55"/>
    </row>
    <row r="5" spans="1:14" ht="15.6" thickTop="1" thickBot="1" x14ac:dyDescent="0.35">
      <c r="A5" s="23" t="s">
        <v>0</v>
      </c>
      <c r="B5" s="23" t="s">
        <v>3</v>
      </c>
      <c r="C5" s="23" t="s">
        <v>4</v>
      </c>
      <c r="D5" s="23" t="s">
        <v>43</v>
      </c>
      <c r="E5" s="23" t="s">
        <v>1</v>
      </c>
      <c r="F5" s="23" t="s">
        <v>21</v>
      </c>
      <c r="G5" s="24" t="s">
        <v>2</v>
      </c>
      <c r="H5" s="24" t="s">
        <v>22</v>
      </c>
      <c r="I5" s="24" t="s">
        <v>8</v>
      </c>
      <c r="J5" s="25" t="s">
        <v>9</v>
      </c>
      <c r="K5" s="25" t="s">
        <v>11</v>
      </c>
      <c r="L5" s="25" t="s">
        <v>12</v>
      </c>
      <c r="M5" s="25" t="s">
        <v>13</v>
      </c>
      <c r="N5" s="25" t="s">
        <v>14</v>
      </c>
    </row>
    <row r="6" spans="1:14" ht="15" thickTop="1" x14ac:dyDescent="0.3">
      <c r="A6" s="18" t="s">
        <v>23</v>
      </c>
      <c r="B6" s="18">
        <v>270</v>
      </c>
      <c r="C6" s="18">
        <v>2.6</v>
      </c>
      <c r="D6" s="18">
        <v>0.8</v>
      </c>
      <c r="E6" s="18">
        <v>0.7</v>
      </c>
      <c r="F6" s="18">
        <v>49</v>
      </c>
      <c r="G6" s="18">
        <v>0.1</v>
      </c>
      <c r="H6" s="18">
        <v>11</v>
      </c>
      <c r="I6" s="26" t="s">
        <v>9</v>
      </c>
      <c r="J6" s="22">
        <v>0.69060794027060801</v>
      </c>
      <c r="K6" s="22">
        <v>0.276058726396058</v>
      </c>
      <c r="L6" s="22">
        <v>1.6666666666666601E-2</v>
      </c>
      <c r="M6" s="22">
        <v>0</v>
      </c>
      <c r="N6" s="22">
        <v>1.6666666666666601E-2</v>
      </c>
    </row>
    <row r="7" spans="1:14" x14ac:dyDescent="0.3">
      <c r="A7" s="18" t="s">
        <v>29</v>
      </c>
      <c r="B7" s="18">
        <v>467</v>
      </c>
      <c r="C7" s="18">
        <v>17</v>
      </c>
      <c r="D7" s="18">
        <v>5.6</v>
      </c>
      <c r="E7" s="18">
        <v>32</v>
      </c>
      <c r="F7" s="18">
        <v>69</v>
      </c>
      <c r="G7" s="18">
        <v>0.49</v>
      </c>
      <c r="H7" s="18">
        <v>6.3</v>
      </c>
      <c r="I7" s="26" t="s">
        <v>13</v>
      </c>
      <c r="J7" s="22">
        <v>8.3333333333333297E-3</v>
      </c>
      <c r="K7" s="22">
        <v>1.6666666666666601E-2</v>
      </c>
      <c r="L7" s="22">
        <v>0.21666666666666601</v>
      </c>
      <c r="M7" s="22">
        <v>0.65</v>
      </c>
      <c r="N7" s="22">
        <v>0.108333333333333</v>
      </c>
    </row>
    <row r="8" spans="1:14" x14ac:dyDescent="0.3">
      <c r="A8" s="18" t="s">
        <v>52</v>
      </c>
      <c r="B8" s="18">
        <v>115</v>
      </c>
      <c r="C8" s="18">
        <v>2.8</v>
      </c>
      <c r="D8" s="18">
        <v>1</v>
      </c>
      <c r="E8" s="18">
        <v>0.5</v>
      </c>
      <c r="F8" s="18">
        <v>0.5</v>
      </c>
      <c r="G8" s="18">
        <v>1.4</v>
      </c>
      <c r="H8" s="18">
        <v>22</v>
      </c>
      <c r="I8" s="31" t="s">
        <v>11</v>
      </c>
      <c r="J8" s="22">
        <v>0.118402777777777</v>
      </c>
      <c r="K8" s="22">
        <v>0.63159722222222203</v>
      </c>
      <c r="L8" s="22">
        <v>0.22500000000000001</v>
      </c>
      <c r="M8" s="22">
        <v>2.5000000000000001E-2</v>
      </c>
      <c r="N8" s="22">
        <v>0</v>
      </c>
    </row>
    <row r="9" spans="1:14" x14ac:dyDescent="0.3">
      <c r="A9" s="18" t="s">
        <v>53</v>
      </c>
      <c r="B9" s="18">
        <v>496</v>
      </c>
      <c r="C9" s="18">
        <v>30</v>
      </c>
      <c r="D9" s="18">
        <v>16</v>
      </c>
      <c r="E9" s="18">
        <v>41</v>
      </c>
      <c r="F9" s="18">
        <v>49</v>
      </c>
      <c r="G9" s="18">
        <v>0.43</v>
      </c>
      <c r="H9" s="18">
        <v>6.3</v>
      </c>
      <c r="I9" s="31" t="s">
        <v>13</v>
      </c>
      <c r="J9" s="22">
        <v>0</v>
      </c>
      <c r="K9" s="22">
        <v>0</v>
      </c>
      <c r="L9" s="22">
        <v>6.6666666666666596E-2</v>
      </c>
      <c r="M9" s="22">
        <v>0.483333333333333</v>
      </c>
      <c r="N9" s="22">
        <v>0.45</v>
      </c>
    </row>
    <row r="10" spans="1:14" x14ac:dyDescent="0.3">
      <c r="A10" s="18" t="s">
        <v>54</v>
      </c>
      <c r="B10" s="18">
        <v>34</v>
      </c>
      <c r="C10" s="18">
        <v>0.5</v>
      </c>
      <c r="D10" s="18">
        <v>0</v>
      </c>
      <c r="E10" s="18">
        <v>4.8</v>
      </c>
      <c r="F10" s="18">
        <v>4.8</v>
      </c>
      <c r="G10" s="18">
        <v>0.09</v>
      </c>
      <c r="H10" s="18">
        <v>3.3</v>
      </c>
      <c r="I10" s="31" t="s">
        <v>9</v>
      </c>
      <c r="J10" s="22">
        <v>0.61515227216833501</v>
      </c>
      <c r="K10" s="22">
        <v>0.209052422110615</v>
      </c>
      <c r="L10" s="22">
        <v>0.17579530572104801</v>
      </c>
      <c r="M10" s="22">
        <v>0</v>
      </c>
      <c r="N10" s="22">
        <v>0</v>
      </c>
    </row>
    <row r="11" spans="1:14" x14ac:dyDescent="0.3">
      <c r="A11" s="18" t="s">
        <v>55</v>
      </c>
      <c r="B11" s="18">
        <v>34</v>
      </c>
      <c r="C11" s="18">
        <v>0.5</v>
      </c>
      <c r="D11" s="18">
        <v>0</v>
      </c>
      <c r="E11" s="18">
        <v>4.8</v>
      </c>
      <c r="F11" s="18">
        <v>4.8</v>
      </c>
      <c r="G11" s="18">
        <v>0.09</v>
      </c>
      <c r="H11" s="18">
        <v>3.3</v>
      </c>
      <c r="I11" s="31" t="s">
        <v>9</v>
      </c>
      <c r="J11" s="22">
        <v>0.61515227216833501</v>
      </c>
      <c r="K11" s="22">
        <v>0.209052422110615</v>
      </c>
      <c r="L11" s="22">
        <v>0.17579530572104801</v>
      </c>
      <c r="M11" s="22">
        <v>0</v>
      </c>
      <c r="N11" s="22">
        <v>0</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2023-12-09T15:48:16Z</dcterms:modified>
</cp:coreProperties>
</file>