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
    </mc:Choice>
  </mc:AlternateContent>
  <xr:revisionPtr revIDLastSave="0" documentId="13_ncr:1_{F28185EE-D8C5-44C6-A5BF-0718BE4206E8}"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Historique_consommateur!$A$5:$A$125</definedName>
    <definedName name="Histo">Historique_consommateur!$A$5:$A$6</definedName>
    <definedName name="Histo_pro">Historique_producteur!$A$5:$A$183</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<sst xmlns="http://schemas.openxmlformats.org/spreadsheetml/2006/main" count="98" uniqueCount="56">
  <si>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</si>
  <si>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</si>
  <si>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</si>
  <si>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</si>
  <si>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</si>
  <si>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</si>
  <si>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</si>
  <si>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</si>
  <si>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</si>
  <si>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</si>
  <si>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</si>
  <si>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</si>
  <si>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</si>
  <si>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</si>
  <si>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</si>
  <si>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</si>
  <si>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</si>
  <si>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</si>
  <si>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</si>
  <si>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</si>
  <si>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</si>
  <si>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</si>
  <si>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</si>
  <si>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</si>
  <si>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</si>
  <si>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</si>
  <si>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</si>
  <si>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</si>
  <si>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</si>
  <si>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</si>
  <si>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</si>
  <si>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</si>
  <si>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</si>
  <si>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</si>
  <si>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</si>
  <si>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</si>
  <si>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</si>
  <si>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</si>
  <si>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</si>
  <si>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</si>
  <si>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</si>
  <si>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</si>
  <si>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</si>
  <si>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</si>
  <si>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</si>
  <si>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</si>
  <si>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</si>
  <si>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</si>
  <si>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</si>
  <si>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</si>
  <si>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</si>
  <si>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</si>
  <si>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</si>
  <si>
    <t xml:space="preserve">LENTILLES </t>
  </si>
  <si>
    <t>Poulet fines herbes</t>
  </si>
  <si>
    <t xml:space="preserve">choco snack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</si>
</sst>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
      <sz val="11"/>
      <name val="Calibri"/>
      <family val="2"/>
      <scheme val="minor"/>
    </font>
    <font>
      <b/>
      <i/>
      <sz val="11"/>
      <name val="Calibri"/>
      <family val="2"/>
      <scheme val="minor"/>
    </font>
    <font>
      <sz val="11"/>
      <color rgb="FFFFFFFF"/>
      <name val="Calibri"/>
      <family val="2"/>
      <scheme val="minor"/>
    </font>
    <font>
      <sz val="11"/>
      <color theme="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31">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s>
  <cellStyleXfs count="2">
    <xf numFmtId="0" fontId="0" fillId="0" borderId="0"/>
    <xf numFmtId="9" fontId="3" fillId="0" borderId="0" applyFont="0" applyFill="0" applyBorder="0" applyAlignment="0" applyProtection="0"/>
  </cellStyleXfs>
  <cellXfs count="63">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4" fillId="2" borderId="0" xfId="0" applyFont="1" applyFill="1" applyAlignment="1">
      <alignment horizontal="right" vertical="center"/>
    </xf>
    <xf numFmtId="0" fontId="7" fillId="0" borderId="3" xfId="0" applyFont="1" applyBorder="1" applyAlignment="1">
      <alignment horizontal="center"/>
    </xf>
    <xf numFmtId="0" fontId="8" fillId="2" borderId="0" xfId="0" applyFont="1" applyFill="1" applyAlignment="1">
      <alignment horizontal="center"/>
    </xf>
    <xf numFmtId="0" fontId="9" fillId="2" borderId="1" xfId="0" applyFont="1" applyFill="1" applyBorder="1" applyAlignment="1">
      <alignment horizontal="center"/>
    </xf>
    <xf numFmtId="0" fontId="8" fillId="14" borderId="0" xfId="0" applyFont="1" applyFill="1" applyAlignment="1">
      <alignment horizontal="center"/>
    </xf>
    <xf numFmtId="0" fontId="10" fillId="14" borderId="0" xfId="0" applyFont="1" applyFill="1" applyAlignment="1">
      <alignment horizontal="center"/>
    </xf>
    <xf numFmtId="0" fontId="11" fillId="10" borderId="0" xfId="0" applyFont="1" applyFill="1" applyAlignment="1">
      <alignment horizontal="center"/>
    </xf>
    <xf numFmtId="0" fontId="11" fillId="14" borderId="0" xfId="0" applyFont="1" applyFill="1" applyAlignment="1">
      <alignment horizontal="center"/>
    </xf>
    <xf numFmtId="0" fontId="0" fillId="2" borderId="0" xfId="0" applyFill="1" applyAlignment="1">
      <alignment horizontal="center"/>
    </xf>
    <xf numFmtId="0" fontId="5" fillId="0" borderId="3" xfId="0" applyFont="1" applyBorder="1" applyAlignment="1">
      <alignment horizontal="center" vertical="center"/>
    </xf>
    <xf numFmtId="0" fontId="6"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xf numFmtId="9" fontId="2" fillId="2" borderId="29" xfId="1" applyFont="1" applyFill="1" applyBorder="1" applyAlignment="1">
      <alignment horizontal="center"/>
    </xf>
    <xf numFmtId="9" fontId="2" fillId="2" borderId="30" xfId="1" applyFont="1" applyFill="1" applyBorder="1" applyAlignment="1">
      <alignment horizontal="center"/>
    </xf>
    <xf numFmtId="9" fontId="2" fillId="2" borderId="1"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0.45</c:v>
                </c:pt>
                <c:pt idx="1">
                  <c:v>0.483333333333333</c:v>
                </c:pt>
                <c:pt idx="2">
                  <c:v>6.6666666666666596E-2</c:v>
                </c:pt>
                <c:pt idx="3">
                  <c:v>0</c:v>
                </c:pt>
                <c:pt idx="4">
                  <c:v>0</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0.45</c:v>
                </c:pt>
                <c:pt idx="1">
                  <c:v>0.483333333333333</c:v>
                </c:pt>
                <c:pt idx="2">
                  <c:v>6.6666666666666596E-2</c:v>
                </c:pt>
                <c:pt idx="3">
                  <c:v>0</c:v>
                </c:pt>
                <c:pt idx="4">
                  <c:v>0</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231445"/>
          <a:ext cx="3385671" cy="1122422"/>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028862" y="10191629"/>
          <a:ext cx="4063388" cy="1246109"/>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551102" y="10184822"/>
          <a:ext cx="4211781" cy="119033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38458" y="6492237"/>
          <a:ext cx="4972832" cy="514604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328227" y="4340014"/>
          <a:ext cx="4180597" cy="745259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466841"/>
          <a:ext cx="7923591" cy="388068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42894"/>
          <a:ext cx="12731931" cy="608914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Soyez vigilant ! Ce produit est à consommer avec modération.</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256645" y="2026920"/>
          <a:ext cx="4267382" cy="222842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14%.</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16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0,43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496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D</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présente des aspects à repenser pour améliorer sa qualité nutritionnelle.</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4%.</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0,482522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0,6684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D</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152400</xdr:rowOff>
    </xdr:from>
    <xdr:to>
      <xdr:col>25</xdr:col>
      <xdr:colOff>98612</xdr:colOff>
      <xdr:row>12</xdr:row>
      <xdr:rowOff>170328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22643" y="519953"/>
          <a:ext cx="3348816" cy="1855693"/>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668867</xdr:colOff>
      <xdr:row>2</xdr:row>
      <xdr:rowOff>63501</xdr:rowOff>
    </xdr:from>
    <xdr:to>
      <xdr:col>19</xdr:col>
      <xdr:colOff>259977</xdr:colOff>
      <xdr:row>11</xdr:row>
      <xdr:rowOff>143933</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27000" y="444501"/>
          <a:ext cx="3528110" cy="1782232"/>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3</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722100" cy="550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4" zoomScale="55" zoomScaleNormal="55" workbookViewId="0">
      <selection activeCell="AE30" sqref="AE30"/>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AG41"/>
  <sheetViews>
    <sheetView topLeftCell="A4" zoomScale="50" zoomScaleNormal="50" workbookViewId="0">
      <selection activeCell="J8" sqref="J8:L8"/>
    </sheetView>
  </sheetViews>
  <sheetFormatPr baseColWidth="10" defaultColWidth="12" defaultRowHeight="14.4" x14ac:dyDescent="0.3"/>
  <cols>
    <col min="1" max="16384" width="12" style="2"/>
  </cols>
  <sheetData>
    <row r="7" spans="10:23" x14ac:dyDescent="0.3">
      <c r="Q7" s="37"/>
      <c r="R7" s="37"/>
      <c r="S7" s="37"/>
    </row>
    <row r="8" spans="10:23" ht="32.4" x14ac:dyDescent="0.3">
      <c r="J8" s="38" t="s">
        <v>55</v>
      </c>
      <c r="K8" s="38"/>
      <c r="L8" s="38"/>
      <c r="Q8" s="37"/>
      <c r="R8" s="37"/>
      <c r="S8" s="37"/>
    </row>
    <row r="9" spans="10:23" x14ac:dyDescent="0.3">
      <c r="Q9" s="37"/>
      <c r="R9" s="37"/>
      <c r="S9" s="37"/>
    </row>
    <row r="16" spans="10:23" ht="25.8" x14ac:dyDescent="0.3">
      <c r="W16" s="29"/>
    </row>
    <row r="17" spans="21:23" ht="14.4" customHeight="1" x14ac:dyDescent="0.3">
      <c r="U17" s="17"/>
      <c r="V17" s="17"/>
      <c r="W17" s="17"/>
    </row>
    <row r="41" spans="33:33" x14ac:dyDescent="0.3">
      <c r="AG41" s="2">
        <v>3204</v>
      </c>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Historique_consommateur!$A$5:$A$472</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9" t="s">
        <v>52</v>
      </c>
      <c r="K8" s="39"/>
      <c r="L8" s="39"/>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7" t="s">
        <v>33</v>
      </c>
      <c r="G1" s="48"/>
      <c r="H1" s="48"/>
      <c r="I1" s="48"/>
      <c r="J1" s="48"/>
      <c r="K1" s="48"/>
      <c r="L1" s="48"/>
      <c r="M1" s="49"/>
    </row>
    <row r="2" spans="1:13" x14ac:dyDescent="0.3">
      <c r="A2" s="8" t="s">
        <v>11</v>
      </c>
      <c r="B2" s="8">
        <v>20</v>
      </c>
      <c r="D2" s="5" t="str">
        <f>INDEX(A14:E15,1,MATCH(MAX(A15:E15),A15:E15,0))</f>
        <v>D</v>
      </c>
      <c r="F2" s="50"/>
      <c r="G2" s="51"/>
      <c r="H2" s="51"/>
      <c r="I2" s="51"/>
      <c r="J2" s="51"/>
      <c r="K2" s="51"/>
      <c r="L2" s="51"/>
      <c r="M2" s="52"/>
    </row>
    <row r="3" spans="1:13" x14ac:dyDescent="0.3">
      <c r="A3" s="8" t="s">
        <v>12</v>
      </c>
      <c r="B3" s="8">
        <v>20</v>
      </c>
      <c r="D3" s="20">
        <f>MAX(A15:E15)</f>
        <v>0.483333333333333</v>
      </c>
      <c r="E3" s="44" t="s">
        <v>32</v>
      </c>
      <c r="F3" s="45"/>
      <c r="G3" s="46"/>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 xml:space="preserve">choco snack </v>
      </c>
      <c r="F5" s="21">
        <f>IFERROR(INDEX(Historique_consommateur!J:J, MATCH($E$5, Historique_consommateur!$A:$A, 0)), "Non trouvé")</f>
        <v>0</v>
      </c>
      <c r="G5" s="19">
        <f>IFERROR(INDEX(Historique_consommateur!K:K, MATCH($E$5, Historique_consommateur!$A:$A, 0)), "Non trouvé")</f>
        <v>0</v>
      </c>
      <c r="H5" s="7">
        <f>IFERROR(INDEX(Historique_consommateur!L:L, MATCH($E$5, Historique_consommateur!$A:$A, 0)), "Non trouvé")</f>
        <v>6.6666666666666596E-2</v>
      </c>
      <c r="I5" s="7">
        <f>IFERROR(INDEX(Historique_consommateur!M:M, MATCH($E$5, Historique_consommateur!$A:$A, 0)), "Non trouvé")</f>
        <v>0.483333333333333</v>
      </c>
      <c r="J5" s="7">
        <f>IFERROR(INDEX(Historique_consommateur!N:N, MATCH($E$5, Historique_consommateur!$A:$A, 0)), "Non trouvé")</f>
        <v>0.45</v>
      </c>
      <c r="K5" s="8">
        <f>IFERROR(INDEX(Historique_consommateur!D:D, MATCH($E$5, Historique_consommateur!$A:$A, 0)), "Non trouvé")</f>
        <v>16</v>
      </c>
      <c r="L5" s="8">
        <f>IFERROR(INDEX(Historique_consommateur!G:G, MATCH($E$5, Historique_consommateur!$A:$A, 0)), "Non trouvé")</f>
        <v>0.43</v>
      </c>
      <c r="M5" s="8">
        <f>IFERROR(INDEX(Historique_consommateur!B:B, MATCH($E$5, Historique_consommateur!$A:$A, 0)), "Non trouvé")</f>
        <v>496</v>
      </c>
    </row>
    <row r="6" spans="1:13" x14ac:dyDescent="0.3">
      <c r="A6" s="8" t="s">
        <v>15</v>
      </c>
      <c r="B6" s="8">
        <v>100</v>
      </c>
      <c r="E6" s="43" t="s">
        <v>41</v>
      </c>
      <c r="F6" s="43"/>
      <c r="G6" s="43"/>
      <c r="H6" s="7"/>
      <c r="I6" s="7"/>
      <c r="J6" s="7"/>
      <c r="K6" s="8"/>
      <c r="L6" s="8"/>
      <c r="M6" s="8"/>
    </row>
    <row r="7" spans="1:13" x14ac:dyDescent="0.3">
      <c r="B7" s="3"/>
      <c r="E7" s="8" t="str">
        <f>dashboard_producteur!J8</f>
        <v>Knacki</v>
      </c>
      <c r="F7" s="7">
        <f>IFERROR(INDEX(Historique_producteur!P:P, MATCH($E$7, Historique_producteur!$A:$A, 0)), "Non trouvé")</f>
        <v>0</v>
      </c>
      <c r="G7" s="7">
        <f>IFERROR(INDEX(Historique_producteur!Q:Q, MATCH($E$7, Historique_producteur!$A:$A, 0)), "Non trouvé")</f>
        <v>3.1679790331223201E-2</v>
      </c>
      <c r="H7" s="7">
        <f>IFERROR(INDEX(Historique_producteur!R:R, MATCH($E$7, Historique_producteur!$A:$A, 0)), "Non trouvé")</f>
        <v>0.701941096523089</v>
      </c>
      <c r="I7" s="7">
        <f>IFERROR(INDEX(Historique_producteur!S:S, MATCH($E$7, Historique_producteur!$A:$A, 0)), "Non trouvé")</f>
        <v>0.20697272313225901</v>
      </c>
      <c r="J7" s="7">
        <f>IFERROR(INDEX(Historique_producteur!T:T, MATCH($E$7, Historique_producteur!$A:$A, 0)), "Non trouvé")</f>
        <v>5.94063900134277E-2</v>
      </c>
      <c r="K7" s="8">
        <f>IFERROR(INDEX(Historique_producteur!E:E, MATCH($E$7, Historique_producteur!$A:$A, 0)), "Non trouvé")</f>
        <v>0.48252200000000001</v>
      </c>
      <c r="L7" s="8">
        <f>IFERROR(INDEX(Historique_producteur!D:D,MATCH($E$7,Historique_producteur!$A:$A,0)),"Non trouvé")</f>
        <v>3.5</v>
      </c>
      <c r="M7" s="8">
        <f>IFERROR(INDEX(Historique_producteur!L:L, MATCH($E$7, Historique_producteur!$A:$A, 0)), "Non trouvé")</f>
        <v>0.66839999999999999</v>
      </c>
    </row>
    <row r="8" spans="1:13" x14ac:dyDescent="0.3">
      <c r="B8" s="3"/>
    </row>
    <row r="9" spans="1:13" x14ac:dyDescent="0.3">
      <c r="A9" s="15" t="s">
        <v>16</v>
      </c>
      <c r="B9" s="15">
        <f>IF(D2="A",10,IF(D2="B",30,IF(D2="C",50,IF(D2="D",70,IF(D2="E",90)))))</f>
        <v>70</v>
      </c>
    </row>
    <row r="10" spans="1:13" x14ac:dyDescent="0.3">
      <c r="A10" s="15" t="s">
        <v>17</v>
      </c>
      <c r="B10" s="15">
        <v>1.5</v>
      </c>
    </row>
    <row r="11" spans="1:13" x14ac:dyDescent="0.3">
      <c r="A11" s="15" t="s">
        <v>18</v>
      </c>
      <c r="B11" s="15">
        <f>200-B9-B10</f>
        <v>128.5</v>
      </c>
    </row>
    <row r="14" spans="1:13" x14ac:dyDescent="0.3">
      <c r="A14" s="6" t="s">
        <v>14</v>
      </c>
      <c r="B14" s="6" t="s">
        <v>13</v>
      </c>
      <c r="C14" s="6" t="s">
        <v>12</v>
      </c>
      <c r="D14" s="6" t="s">
        <v>11</v>
      </c>
      <c r="E14" s="6" t="s">
        <v>9</v>
      </c>
    </row>
    <row r="15" spans="1:13" x14ac:dyDescent="0.3">
      <c r="A15" s="16">
        <v>0.45</v>
      </c>
      <c r="B15" s="16">
        <v>0.483333333333333</v>
      </c>
      <c r="C15" s="16">
        <v>6.6666666666666596E-2</v>
      </c>
      <c r="D15" s="16">
        <v>0</v>
      </c>
      <c r="E15" s="16">
        <v>0</v>
      </c>
    </row>
    <row r="16" spans="1:13" ht="15" thickBot="1" x14ac:dyDescent="0.35"/>
    <row r="17" spans="1:8" x14ac:dyDescent="0.3">
      <c r="A17" s="53" t="s">
        <v>24</v>
      </c>
      <c r="B17" s="54"/>
      <c r="C17" s="54"/>
      <c r="D17" s="54"/>
      <c r="E17" s="54"/>
      <c r="F17" s="54"/>
      <c r="G17" s="54"/>
      <c r="H17" s="55"/>
    </row>
    <row r="18" spans="1:8" ht="15" thickBot="1" x14ac:dyDescent="0.35">
      <c r="A18" s="40"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Soyez vigilant ! Ce produit est à consommer avec modération.</v>
      </c>
      <c r="B18" s="41"/>
      <c r="C18" s="41"/>
      <c r="D18" s="41"/>
      <c r="E18" s="41"/>
      <c r="F18" s="41"/>
      <c r="G18" s="41"/>
      <c r="H18" s="42"/>
    </row>
    <row r="19" spans="1:8" ht="15" thickBot="1" x14ac:dyDescent="0.35"/>
    <row r="20" spans="1:8" x14ac:dyDescent="0.3">
      <c r="A20" s="56" t="s">
        <v>25</v>
      </c>
      <c r="B20" s="57"/>
      <c r="C20" s="57"/>
      <c r="D20" s="57"/>
      <c r="E20" s="57"/>
      <c r="F20" s="57"/>
      <c r="G20" s="57"/>
      <c r="H20" s="58"/>
    </row>
    <row r="21" spans="1:8" ht="15" thickBot="1" x14ac:dyDescent="0.35">
      <c r="A21" s="40"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présente des aspects à repenser pour améliorer sa qualité nutritionnelle.</v>
      </c>
      <c r="B21" s="41"/>
      <c r="C21" s="41"/>
      <c r="D21" s="41"/>
      <c r="E21" s="41"/>
      <c r="F21" s="41"/>
      <c r="G21" s="41"/>
      <c r="H21" s="42"/>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7" t="s">
        <v>37</v>
      </c>
      <c r="F28" s="28" t="s">
        <v>38</v>
      </c>
    </row>
    <row r="29" spans="1:8" x14ac:dyDescent="0.3">
      <c r="A29" s="26" t="s">
        <v>47</v>
      </c>
      <c r="B29" s="26" t="s">
        <v>48</v>
      </c>
      <c r="E29" s="8">
        <v>16</v>
      </c>
      <c r="F29" s="30">
        <v>0.48252200000000001</v>
      </c>
    </row>
    <row r="30" spans="1:8" x14ac:dyDescent="0.3">
      <c r="A30" s="7">
        <f>IF(D2="A",81%,IF(D2="B",76%,IF(D2="C",80%,IF(D2="D",86%,IF(D2="E",92%)))))</f>
        <v>0.86</v>
      </c>
      <c r="B30" s="7">
        <f>IF(D2="A",99%,IF(D2="B",99%,IF(D2="C",98%,IF(D2="D",96%,IF(D2="E",98%)))))</f>
        <v>0.96</v>
      </c>
      <c r="E30" s="8">
        <v>0.43</v>
      </c>
      <c r="F30" s="30">
        <v>3.5</v>
      </c>
    </row>
    <row r="31" spans="1:8" x14ac:dyDescent="0.3">
      <c r="E31" s="8">
        <v>496</v>
      </c>
      <c r="F31" s="8">
        <v>0.66839999999999999</v>
      </c>
    </row>
    <row r="33" spans="1:2" x14ac:dyDescent="0.3">
      <c r="A33" s="1" t="s">
        <v>39</v>
      </c>
      <c r="B33" s="1" t="s">
        <v>40</v>
      </c>
    </row>
    <row r="34" spans="1:2" x14ac:dyDescent="0.3">
      <c r="A34" s="16" t="str">
        <f>"Votre produit a " &amp; TEXT(Traitement!$D$3,"0%") &amp; " de chance d'appartenir à la classe " &amp;Traitement!$D$2 &amp;" !"</f>
        <v>Votre produit a 48% de chance d'appartenir à la classe D !</v>
      </c>
      <c r="B34" s="16" t="str">
        <f>"Votre produit a " &amp; TEXT(Traitement!$D$3,"0%") &amp; " de chance d'appartenir à la classe " &amp;Traitement!$D$2 &amp;" !"</f>
        <v>Votre produit a 48% de chance d'appartenir à la classe D !</v>
      </c>
    </row>
    <row r="35" spans="1:2" x14ac:dyDescent="0.3">
      <c r="A35" s="16" t="str">
        <f>"Pour la classe " &amp;Traitement!$D$2 &amp; " nous avons une erreur de " &amp; TEXT(1-Traitement!$A$30,"0%")  &amp;"."</f>
        <v>Pour la classe D nous avons une erreur de 14%.</v>
      </c>
      <c r="B35" s="16" t="str">
        <f>"Pour la classe " &amp;Traitement!$D$2 &amp; " nous avons une erreur de " &amp; TEXT(1-Traitement!$B$30,"0%")  &amp;"."</f>
        <v>Pour la classe D nous avons une erreur de 4%.</v>
      </c>
    </row>
    <row r="36" spans="1:2" x14ac:dyDescent="0.3">
      <c r="A36" s="1" t="str">
        <f>"On compte " &amp;Traitement!$E$29 &amp; " g d'acide gras saturé pour 100 g. Pour une alimentation saine, il ne faut pas dépasser 20 g par jour !"</f>
        <v>On compte 16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0,482522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0,43 g pour 100 g !</v>
      </c>
      <c r="B37" s="1" t="str">
        <f>"On compte " &amp;Traitement!$F$30 &amp; " g d'acide gras saturé pour 100 g. Pour une alimentation saine, il ne faut pas dépasser 20 g par jour !"</f>
        <v>On compte 3,5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496 kcal !</v>
      </c>
      <c r="B38" s="1" t="str">
        <f>"Il y a dans le produit " &amp;Traitement!$F$31 &amp; " g de calcium pour 100 g. On conseille environ 1 g de celui-ci par jour !"</f>
        <v>Il y a dans le produit 0,6684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85" zoomScaleNormal="85" workbookViewId="0">
      <selection activeCell="Z24" sqref="Z24"/>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31"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9" t="s">
        <v>42</v>
      </c>
      <c r="Q3" s="59"/>
      <c r="R3" s="59"/>
      <c r="S3" s="59"/>
      <c r="T3" s="59"/>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32"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3"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3"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2:N11"/>
  <sheetViews>
    <sheetView zoomScale="90" zoomScaleNormal="90" workbookViewId="0">
      <selection activeCell="I10" sqref="I10:I12"/>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31" customWidth="1"/>
    <col min="10" max="10" width="8.44140625" style="22" customWidth="1"/>
    <col min="11" max="11" width="7.88671875" style="22" customWidth="1"/>
    <col min="12" max="12" width="8.44140625" style="22" customWidth="1"/>
    <col min="13" max="14" width="8" style="22" customWidth="1"/>
    <col min="15" max="16384" width="11.44140625" style="18"/>
  </cols>
  <sheetData>
    <row r="2" spans="1:14" ht="15" thickBot="1" x14ac:dyDescent="0.35"/>
    <row r="3" spans="1:14" ht="15.6" thickTop="1" thickBot="1" x14ac:dyDescent="0.35">
      <c r="J3" s="60" t="s">
        <v>42</v>
      </c>
      <c r="K3" s="61"/>
      <c r="L3" s="61"/>
      <c r="M3" s="61"/>
      <c r="N3" s="62"/>
    </row>
    <row r="4" spans="1:14" ht="15.6" thickTop="1" thickBot="1" x14ac:dyDescent="0.35">
      <c r="A4" s="23" t="s">
        <v>0</v>
      </c>
      <c r="B4" s="23" t="s">
        <v>3</v>
      </c>
      <c r="C4" s="23" t="s">
        <v>4</v>
      </c>
      <c r="D4" s="23" t="s">
        <v>43</v>
      </c>
      <c r="E4" s="23" t="s">
        <v>1</v>
      </c>
      <c r="F4" s="23" t="s">
        <v>21</v>
      </c>
      <c r="G4" s="24" t="s">
        <v>2</v>
      </c>
      <c r="H4" s="24" t="s">
        <v>22</v>
      </c>
      <c r="I4" s="32" t="s">
        <v>8</v>
      </c>
      <c r="J4" s="25" t="s">
        <v>9</v>
      </c>
      <c r="K4" s="25" t="s">
        <v>11</v>
      </c>
      <c r="L4" s="25" t="s">
        <v>12</v>
      </c>
      <c r="M4" s="25" t="s">
        <v>13</v>
      </c>
      <c r="N4" s="25" t="s">
        <v>14</v>
      </c>
    </row>
    <row r="5" spans="1:14" ht="15" thickTop="1" x14ac:dyDescent="0.3">
      <c r="A5" s="18" t="s">
        <v>23</v>
      </c>
      <c r="B5" s="18">
        <v>270</v>
      </c>
      <c r="C5" s="18">
        <v>2.6</v>
      </c>
      <c r="D5" s="18">
        <v>0.8</v>
      </c>
      <c r="E5" s="18">
        <v>0.7</v>
      </c>
      <c r="F5" s="18">
        <v>49</v>
      </c>
      <c r="G5" s="18">
        <v>0.1</v>
      </c>
      <c r="H5" s="18">
        <v>11</v>
      </c>
      <c r="I5" s="35" t="s">
        <v>9</v>
      </c>
      <c r="J5" s="22">
        <v>0.69060794027060801</v>
      </c>
      <c r="K5" s="22">
        <v>0.276058726396058</v>
      </c>
      <c r="L5" s="22">
        <v>1.6666666666666601E-2</v>
      </c>
      <c r="M5" s="22">
        <v>0</v>
      </c>
      <c r="N5" s="22">
        <v>1.6666666666666601E-2</v>
      </c>
    </row>
    <row r="6" spans="1:14" x14ac:dyDescent="0.3">
      <c r="A6" s="18" t="s">
        <v>29</v>
      </c>
      <c r="B6" s="18">
        <v>467</v>
      </c>
      <c r="C6" s="18">
        <v>17</v>
      </c>
      <c r="D6" s="18">
        <v>5.6</v>
      </c>
      <c r="E6" s="18">
        <v>32</v>
      </c>
      <c r="F6" s="18">
        <v>69</v>
      </c>
      <c r="G6" s="18">
        <v>0.49</v>
      </c>
      <c r="H6" s="18">
        <v>6.3</v>
      </c>
      <c r="I6" s="35" t="s">
        <v>13</v>
      </c>
      <c r="J6" s="22">
        <v>8.3333333333333297E-3</v>
      </c>
      <c r="K6" s="22">
        <v>1.6666666666666601E-2</v>
      </c>
      <c r="L6" s="22">
        <v>0.21666666666666601</v>
      </c>
      <c r="M6" s="22">
        <v>0.65</v>
      </c>
      <c r="N6" s="22">
        <v>0.108333333333333</v>
      </c>
    </row>
    <row r="7" spans="1:14" x14ac:dyDescent="0.3">
      <c r="A7" s="18" t="s">
        <v>50</v>
      </c>
      <c r="B7" s="18">
        <v>34</v>
      </c>
      <c r="C7" s="18">
        <v>0.5</v>
      </c>
      <c r="D7" s="18">
        <v>0</v>
      </c>
      <c r="E7" s="18">
        <v>4.8</v>
      </c>
      <c r="F7" s="18">
        <v>4.8</v>
      </c>
      <c r="G7" s="18">
        <v>0.09</v>
      </c>
      <c r="H7" s="18">
        <v>3.3</v>
      </c>
      <c r="I7" s="36" t="s">
        <v>9</v>
      </c>
      <c r="J7" s="22">
        <v>0.61515227216833501</v>
      </c>
      <c r="K7" s="22">
        <v>0.209052422110615</v>
      </c>
      <c r="L7" s="22">
        <v>0.17579530572104801</v>
      </c>
      <c r="M7" s="22">
        <v>0</v>
      </c>
      <c r="N7" s="22">
        <v>0</v>
      </c>
    </row>
    <row r="8" spans="1:14" x14ac:dyDescent="0.3">
      <c r="A8" s="18" t="s">
        <v>51</v>
      </c>
      <c r="B8" s="18">
        <v>34</v>
      </c>
      <c r="C8" s="18">
        <v>0.5</v>
      </c>
      <c r="D8" s="18">
        <v>0</v>
      </c>
      <c r="E8" s="18">
        <v>4.8</v>
      </c>
      <c r="F8" s="18">
        <v>4.8</v>
      </c>
      <c r="G8" s="18">
        <v>0.09</v>
      </c>
      <c r="H8" s="18">
        <v>3.3</v>
      </c>
      <c r="I8" s="36" t="s">
        <v>9</v>
      </c>
      <c r="J8" s="22">
        <v>0.61515227216833501</v>
      </c>
      <c r="K8" s="22">
        <v>0.209052422110615</v>
      </c>
      <c r="L8" s="22">
        <v>0.17579530572104801</v>
      </c>
      <c r="M8" s="22">
        <v>0</v>
      </c>
      <c r="N8" s="22">
        <v>0</v>
      </c>
    </row>
    <row r="9" spans="1:14" x14ac:dyDescent="0.3">
      <c r="A9" s="18" t="s">
        <v>53</v>
      </c>
      <c r="B9" s="18">
        <v>112</v>
      </c>
      <c r="C9" s="18">
        <v>4.2</v>
      </c>
      <c r="D9" s="18">
        <v>1.4</v>
      </c>
      <c r="E9" s="18">
        <v>0.5</v>
      </c>
      <c r="F9" s="18">
        <v>7.3</v>
      </c>
      <c r="G9" s="18">
        <v>0.86</v>
      </c>
      <c r="H9" s="18">
        <v>9.6999999999999993</v>
      </c>
      <c r="I9" s="34" t="s">
        <v>9</v>
      </c>
      <c r="J9" s="22">
        <v>0.56093341142414799</v>
      </c>
      <c r="K9" s="22">
        <v>0.33435469002114199</v>
      </c>
      <c r="L9" s="22">
        <v>0.104711898554708</v>
      </c>
      <c r="M9" s="22">
        <v>0</v>
      </c>
      <c r="N9" s="22">
        <v>0</v>
      </c>
    </row>
    <row r="10" spans="1:14" x14ac:dyDescent="0.3">
      <c r="A10" s="18" t="s">
        <v>54</v>
      </c>
      <c r="B10" s="18">
        <v>102</v>
      </c>
      <c r="C10" s="18">
        <v>1.8</v>
      </c>
      <c r="D10" s="18">
        <v>0.5</v>
      </c>
      <c r="E10" s="18">
        <v>0.5</v>
      </c>
      <c r="F10" s="18">
        <v>0.5</v>
      </c>
      <c r="G10" s="18">
        <v>1.8</v>
      </c>
      <c r="H10" s="18">
        <v>21</v>
      </c>
      <c r="I10" s="34" t="s">
        <v>12</v>
      </c>
      <c r="J10" s="22">
        <v>7.4999999999999997E-2</v>
      </c>
      <c r="K10" s="22">
        <v>6.6666666666666596E-2</v>
      </c>
      <c r="L10" s="22">
        <v>0.80416666666666603</v>
      </c>
      <c r="M10" s="22">
        <v>5.4166666666666599E-2</v>
      </c>
      <c r="N10" s="22">
        <v>0</v>
      </c>
    </row>
    <row r="11" spans="1:14" x14ac:dyDescent="0.3">
      <c r="A11" s="18" t="s">
        <v>55</v>
      </c>
      <c r="B11" s="18">
        <v>496</v>
      </c>
      <c r="C11" s="18">
        <v>30</v>
      </c>
      <c r="D11" s="18">
        <v>16</v>
      </c>
      <c r="E11" s="18">
        <v>41</v>
      </c>
      <c r="F11" s="18">
        <v>49</v>
      </c>
      <c r="G11" s="18">
        <v>0.43</v>
      </c>
      <c r="H11" s="18">
        <v>6.3</v>
      </c>
      <c r="I11" s="34" t="s">
        <v>13</v>
      </c>
      <c r="J11" s="22">
        <v>0</v>
      </c>
      <c r="K11" s="22">
        <v>0</v>
      </c>
      <c r="L11" s="22">
        <v>6.6666666666666596E-2</v>
      </c>
      <c r="M11" s="22">
        <v>0.483333333333333</v>
      </c>
      <c r="N11" s="22">
        <v>0.45</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3:N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2023-12-19T17:57:13Z</dcterms:modified>
</cp:coreProperties>
</file>