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
    </mc:Choice>
  </mc:AlternateContent>
  <xr:revisionPtr revIDLastSave="0" documentId="13_ncr:1_{0A8E9191-EC5E-4728-B626-2B7F20D24408}"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state="hidden" r:id="rId6"/>
  </sheets>
  <functionGroups builtInGroupCount="19"/>
  <definedNames>
    <definedName name="hist_conso">Historique_consommateur!$A$6:$A$136</definedName>
    <definedName name="Histo">Historique_consommateur!$A$6:$A$7</definedName>
    <definedName name="Histo_pro">Historique_producteur!$A$5:$A$184</definedName>
  </definedNames>
  <calcPr calcId="191029"/>
  <customWorkbookViews>
    <customWorkbookView name="essai" guid="{CB064123-FE4B-48BC-92E9-3B14FBF35288}" maximized="1" xWindow="-9" yWindow="-9" windowWidth="1938" windowHeight="1038" tabRatio="776" activeSheetId="8"/>
  </customWorkbookViews>
</workbook>
</file>

<file path=xl/calcChain.xml><?xml version="1.0" encoding="utf-8"?>
<calcChain xmlns="http://schemas.openxmlformats.org/spreadsheetml/2006/main">
  <c r="B36" i="7" l="1"/>
  <c r="A38" i="7"/>
  <c r="B38" i="7"/>
  <c r="B37" i="7"/>
  <c r="A37" i="7"/>
  <c r="A36" i="7"/>
  <c r="E7" i="7"/>
  <c r="G7" i="7" s="1"/>
  <c r="E5" i="7"/>
  <c r="F5" i="7" s="1"/>
  <c r="L5" i="7" l="1"/>
  <c r="M5" i="7"/>
  <c r="M7" i="7"/>
  <c r="J7" i="7"/>
  <c r="J5" i="7"/>
  <c r="K7" i="7"/>
  <c r="K5" i="7"/>
  <c r="L7" i="7"/>
  <c r="F7" i="7"/>
  <c r="I7" i="7"/>
  <c r="H7" i="7"/>
  <c r="G5" i="7"/>
  <c r="H5" i="7"/>
  <c r="I5" i="7"/>
  <c r="D3" i="7" l="1"/>
  <c r="D2" i="7"/>
  <c r="A18" i="7" l="1"/>
  <c r="A34" i="7"/>
  <c r="B34" i="7"/>
  <c r="B30" i="7"/>
  <c r="B35" i="7" s="1"/>
  <c r="A30" i="7"/>
  <c r="A35" i="7" s="1"/>
  <c r="A21" i="7"/>
  <c r="B9" i="7"/>
  <c r="B11" i="7" s="1"/>
</calcChain>
</file>

<file path=xl/sharedStrings.xml><?xml version="1.0" encoding="utf-8"?>
<sst xmlns="http://schemas.openxmlformats.org/spreadsheetml/2006/main" count="92" uniqueCount="53">
  <si>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</si>
  <si>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</si>
  <si>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</si>
  <si>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</si>
  <si>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</si>
  <si>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</si>
  <si>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</si>
  <si>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</si>
  <si>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</si>
  <si>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</si>
  <si>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</si>
  <si>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</si>
  <si>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</si>
  <si>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</si>
  <si>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</si>
  <si>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</si>
  <si>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</si>
  <si>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</si>
  <si>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</si>
  <si>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</si>
  <si>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</si>
  <si>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</si>
  <si>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</si>
  <si>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</si>
  <si>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</si>
  <si>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</si>
  <si>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</si>
  <si>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</si>
  <si>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</si>
  <si>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petit prince</t>
  </si>
  <si>
    <t>Acide gras saturé</t>
  </si>
  <si>
    <t>Énergie</t>
  </si>
  <si>
    <t xml:space="preserve">Dashboard consommateur </t>
  </si>
  <si>
    <t xml:space="preserve">Traitement pour l'historique </t>
  </si>
  <si>
    <t>Top1</t>
  </si>
  <si>
    <t>Top2</t>
  </si>
  <si>
    <t>Top3</t>
  </si>
  <si>
    <t>Valeur Top 3 conso</t>
  </si>
  <si>
    <t>Valeur Top 3 prod</t>
  </si>
  <si>
    <t>TEXTE (Consommateur)</t>
  </si>
  <si>
    <t>TEXTE (Producteur)</t>
  </si>
  <si>
    <t>Dashboard producteur</t>
  </si>
  <si>
    <t>Probabilité associée au résultat</t>
  </si>
  <si>
    <t>Matières grasses saturées</t>
  </si>
  <si>
    <t>Vitamine A</t>
  </si>
  <si>
    <t>Vitamine C</t>
  </si>
  <si>
    <t>Matières grasses transformées</t>
  </si>
  <si>
    <t>Précision (consommateur)</t>
  </si>
  <si>
    <t>Précision(producteur)</t>
  </si>
  <si>
    <t>Soupe mouliné</t>
  </si>
  <si>
    <t xml:space="preserve">Lait </t>
  </si>
  <si>
    <t>Lait  (modifié)</t>
  </si>
  <si>
    <t>Knacki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</si>
</sst>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10</c:v>
                </c:pt>
                <c:pt idx="1">
                  <c:v>1.5</c:v>
                </c:pt>
                <c:pt idx="2">
                  <c:v>188.5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1.6666666666666601E-2</c:v>
                </c:pt>
                <c:pt idx="1">
                  <c:v>0</c:v>
                </c:pt>
                <c:pt idx="2">
                  <c:v>1.6666666666666601E-2</c:v>
                </c:pt>
                <c:pt idx="3">
                  <c:v>0.276058726396058</c:v>
                </c:pt>
                <c:pt idx="4">
                  <c:v>0.69060794027060801</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113681"/>
          <a:ext cx="3413380" cy="110856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132771" y="10062320"/>
          <a:ext cx="4098024" cy="122994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696575" y="10055513"/>
          <a:ext cx="4246417" cy="117417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605135</xdr:colOff>
      <xdr:row>41</xdr:row>
      <xdr:rowOff>92913</xdr:rowOff>
    </xdr:from>
    <xdr:to>
      <xdr:col>1</xdr:col>
      <xdr:colOff>728038</xdr:colOff>
      <xdr:row>47</xdr:row>
      <xdr:rowOff>31461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5135" y="7590993"/>
          <a:ext cx="945863" cy="1035828"/>
        </a:xfrm>
        <a:prstGeom prst="rect">
          <a:avLst/>
        </a:prstGeom>
      </xdr:spPr>
    </xdr:pic>
    <xdr:clientData/>
  </xdr:twoCellAnchor>
  <xdr:twoCellAnchor>
    <xdr:from>
      <xdr:col>1</xdr:col>
      <xdr:colOff>765114</xdr:colOff>
      <xdr:row>41</xdr:row>
      <xdr:rowOff>136218</xdr:rowOff>
    </xdr:from>
    <xdr:to>
      <xdr:col>23</xdr:col>
      <xdr:colOff>670560</xdr:colOff>
      <xdr:row>46</xdr:row>
      <xdr:rowOff>121920</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588074" y="7634298"/>
          <a:ext cx="18010566" cy="900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 </a:t>
          </a:r>
        </a:p>
        <a:p>
          <a:r>
            <a:rPr lang="fr-FR" sz="2200" b="0" i="0">
              <a:solidFill>
                <a:srgbClr val="FF0000"/>
              </a:solidFill>
              <a:effectLst/>
              <a:latin typeface="Nordique Inline" panose="00000500000000000000" pitchFamily="2" charset="0"/>
              <a:ea typeface="+mn-ea"/>
              <a:cs typeface="+mn-cs"/>
            </a:rPr>
            <a:t>Il arrive que sur des paquets vous ayez des valeurs de la forme suivante : "&lt; 0,5 g"</a:t>
          </a:r>
          <a:r>
            <a:rPr lang="fr-FR" sz="2200" b="0" i="0" baseline="0">
              <a:solidFill>
                <a:srgbClr val="FF0000"/>
              </a:solidFill>
              <a:effectLst/>
              <a:latin typeface="Nordique Inline" panose="00000500000000000000" pitchFamily="2" charset="0"/>
              <a:ea typeface="+mn-ea"/>
              <a:cs typeface="+mn-cs"/>
            </a:rPr>
            <a:t> --&gt; d</a:t>
          </a:r>
          <a:r>
            <a:rPr lang="fr-FR" sz="2200" b="0" i="0">
              <a:solidFill>
                <a:srgbClr val="FF0000"/>
              </a:solidFill>
              <a:effectLst/>
              <a:latin typeface="Nordique Inline" panose="00000500000000000000" pitchFamily="2" charset="0"/>
              <a:ea typeface="+mn-ea"/>
              <a:cs typeface="+mn-cs"/>
            </a:rPr>
            <a:t>ans ce cas, nous vous demandons de rentrer la valeur 0,5</a:t>
          </a:r>
          <a:r>
            <a:rPr lang="fr-FR" sz="2200" b="0" i="0" baseline="0">
              <a:solidFill>
                <a:srgbClr val="FF0000"/>
              </a:solidFill>
              <a:effectLst/>
              <a:latin typeface="Nordique Inline" panose="00000500000000000000" pitchFamily="2" charset="0"/>
              <a:ea typeface="+mn-ea"/>
              <a:cs typeface="+mn-cs"/>
            </a:rPr>
            <a:t> !</a:t>
          </a:r>
          <a:endParaRPr lang="fr-FR" sz="2200">
            <a:solidFill>
              <a:srgbClr val="FF0000"/>
            </a:solidFill>
            <a:latin typeface="Nordique Inline" panose="00000500000000000000" pitchFamily="2" charset="0"/>
            <a:cs typeface="Nordique Inline" panose="020F0502020204030204" pitchFamily="34" charset="0"/>
          </a:endParaRPr>
        </a:p>
      </xdr:txBody>
    </xdr:sp>
    <xdr:clientData/>
  </xdr:twoCellAnchor>
  <xdr:twoCellAnchor>
    <xdr:from>
      <xdr:col>3</xdr:col>
      <xdr:colOff>361950</xdr:colOff>
      <xdr:row>81</xdr:row>
      <xdr:rowOff>76200</xdr:rowOff>
    </xdr:from>
    <xdr:to>
      <xdr:col>21</xdr:col>
      <xdr:colOff>285750</xdr:colOff>
      <xdr:row>86</xdr:row>
      <xdr:rowOff>171450</xdr:rowOff>
    </xdr:to>
    <xdr:sp macro="" textlink="">
      <xdr:nvSpPr>
        <xdr:cNvPr id="19" name="ZoneTexte 7">
          <a:extLst>
            <a:ext uri="{FF2B5EF4-FFF2-40B4-BE49-F238E27FC236}">
              <a16:creationId xmlns:a16="http://schemas.microsoft.com/office/drawing/2014/main" id="{24561AF2-5B73-4772-8F6E-022E98424C68}"/>
            </a:ext>
          </a:extLst>
        </xdr:cNvPr>
        <xdr:cNvSpPr txBox="1"/>
      </xdr:nvSpPr>
      <xdr:spPr>
        <a:xfrm>
          <a:off x="2876550" y="15506700"/>
          <a:ext cx="15011400" cy="1047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b="0" i="0">
              <a:solidFill>
                <a:schemeClr val="dk1"/>
              </a:solidFill>
              <a:effectLst/>
              <a:latin typeface="Nordique Inline" panose="00000500000000000000" pitchFamily="2" charset="0"/>
              <a:ea typeface="+mn-ea"/>
              <a:cs typeface="+mn-cs"/>
            </a:rPr>
            <a:t>Toutes les recommandations qui apparaissent sur le Dashboard proviennent du site de l'Organisation Mondiale de la Santé (OMS). Vous pouvez retrouver ces informations via ce lien : </a:t>
          </a:r>
          <a:r>
            <a:rPr lang="fr-FR" sz="2000" b="0" i="0">
              <a:solidFill>
                <a:schemeClr val="dk1"/>
              </a:solidFill>
              <a:effectLst/>
              <a:latin typeface="Nordique Inline" panose="00000500000000000000" pitchFamily="2" charset="0"/>
              <a:ea typeface="+mn-ea"/>
              <a:cs typeface="+mn-cs"/>
              <a:hlinkClick xmlns:r="http://schemas.openxmlformats.org/officeDocument/2006/relationships" r:id=""/>
            </a:rPr>
            <a:t>https://www.who.int/fr/news-room/fact-sheets/detail/healthy-diet</a:t>
          </a:r>
          <a:endParaRPr lang="fr-FR" sz="2000" b="0" i="0" baseline="0">
            <a:solidFill>
              <a:schemeClr val="dk1"/>
            </a:solidFill>
            <a:effectLst/>
            <a:latin typeface="Nordique Inline" panose="00000500000000000000" pitchFamily="2"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300358" y="6724647"/>
          <a:ext cx="4949972" cy="535940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562143</xdr:colOff>
      <xdr:row>50</xdr:row>
      <xdr:rowOff>49657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267267" y="4480984"/>
          <a:ext cx="4161547"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699251"/>
          <a:ext cx="788549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6234"/>
          <a:ext cx="12670971" cy="6306315"/>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Bravo ! Ce produit est excellent pour votre santé.</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195685" y="2095500"/>
          <a:ext cx="4248332" cy="2300817"/>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554417</xdr:colOff>
      <xdr:row>12</xdr:row>
      <xdr:rowOff>125506</xdr:rowOff>
    </xdr:from>
    <xdr:to>
      <xdr:col>19</xdr:col>
      <xdr:colOff>797859</xdr:colOff>
      <xdr:row>21</xdr:row>
      <xdr:rowOff>134471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575217" y="2510118"/>
          <a:ext cx="1892948" cy="17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19%.</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217928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425423</xdr:colOff>
      <xdr:row>50</xdr:row>
      <xdr:rowOff>41462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3</xdr:col>
      <xdr:colOff>209949</xdr:colOff>
      <xdr:row>55</xdr:row>
      <xdr:rowOff>32341</xdr:rowOff>
    </xdr:from>
    <xdr:to>
      <xdr:col>7</xdr:col>
      <xdr:colOff>476251</xdr:colOff>
      <xdr:row>59</xdr:row>
      <xdr:rowOff>162022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686449" y="10874966"/>
          <a:ext cx="3568302" cy="891681"/>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161708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0,8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574463</xdr:colOff>
      <xdr:row>36</xdr:row>
      <xdr:rowOff>11853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0,1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183075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65555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270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182650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731747</xdr:colOff>
      <xdr:row>8</xdr:row>
      <xdr:rowOff>122151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559259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A</a:t>
          </a:fld>
          <a:endParaRPr lang="fr-FR" sz="3000">
            <a:solidFill>
              <a:srgbClr val="002060"/>
            </a:solidFill>
            <a:latin typeface="Nordique Inline" panose="00000500000000000000" pitchFamily="2" charset="0"/>
            <a:cs typeface="Arial" panose="020B0604020202020204" pitchFamily="34" charset="0"/>
          </a:endParaRP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2812347" cy="62115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Avec votre produit noté A, vous répondez aux attentes croissantes des consommateurs pour des aliments sains et équilibrés.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44575"/>
          <a:ext cx="8046055"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69% de chance d'appartenir à la classe A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39347" y="6449936"/>
          <a:ext cx="550785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148755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142310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271240</xdr:colOff>
      <xdr:row>49</xdr:row>
      <xdr:rowOff>138441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01585" y="10316028"/>
          <a:ext cx="4240893"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31315" y="4284261"/>
          <a:ext cx="4223235"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033419" y="2159611"/>
          <a:ext cx="432113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15307" y="2460443"/>
            <a:ext cx="1738123" cy="1410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A nous avons une erreur de 1%.</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221464</xdr:colOff>
      <xdr:row>34</xdr:row>
      <xdr:rowOff>149799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0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35195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0,3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640020</xdr:colOff>
      <xdr:row>57</xdr:row>
      <xdr:rowOff>142966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0,252045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375074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10047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711662</xdr:colOff>
      <xdr:row>8</xdr:row>
      <xdr:rowOff>80587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529014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A</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25</xdr:col>
      <xdr:colOff>424544</xdr:colOff>
      <xdr:row>13</xdr:row>
      <xdr:rowOff>76200</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34810" y="533401"/>
          <a:ext cx="3649134" cy="1992085"/>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647699</xdr:colOff>
      <xdr:row>3</xdr:row>
      <xdr:rowOff>63501</xdr:rowOff>
    </xdr:from>
    <xdr:to>
      <xdr:col>19</xdr:col>
      <xdr:colOff>259977</xdr:colOff>
      <xdr:row>13</xdr:row>
      <xdr:rowOff>170329</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812805" y="610348"/>
          <a:ext cx="3556748" cy="1944593"/>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889014" cy="73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zoomScale="30" zoomScaleNormal="30" workbookViewId="0">
      <selection activeCell="AY37" sqref="AY37:AY38"/>
    </sheetView>
  </sheetViews>
  <sheetFormatPr baseColWidth="10" defaultColWidth="12.109375" defaultRowHeight="14.4" x14ac:dyDescent="0.3"/>
  <cols>
    <col min="1" max="16384" width="12.109375" style="2"/>
  </cols>
  <sheetData/>
  <customSheetViews>
    <customSheetView guid="{CB064123-FE4B-48BC-92E9-3B14FBF35288}" scale="40" topLeftCell="A16">
      <selection activeCell="Z51" sqref="Z51"/>
      <pageMargins left="0.7" right="0.7" top="0.75" bottom="0.75" header="0.3" footer="0.3"/>
      <pageSetup paperSize="9" orientation="portrait" r:id="rId1"/>
    </customSheetView>
  </customSheetViews>
  <pageMargins left="0.7" right="0.7" top="0.75" bottom="0.75" header="0.3" footer="0.3"/>
  <pageSetup paperSize="9" orientation="landscape"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zoomScale="40" zoomScaleNormal="40" workbookViewId="0">
      <selection activeCell="M8" sqref="M8"/>
    </sheetView>
  </sheetViews>
  <sheetFormatPr baseColWidth="10" defaultColWidth="12" defaultRowHeight="14.4" x14ac:dyDescent="0.3"/>
  <cols>
    <col min="1" max="16384" width="12" style="2"/>
  </cols>
  <sheetData>
    <row r="7" spans="10:23" x14ac:dyDescent="0.3">
      <c r="Q7" s="33"/>
      <c r="R7" s="33"/>
      <c r="S7" s="33"/>
    </row>
    <row r="8" spans="10:23" ht="32.4" x14ac:dyDescent="0.3">
      <c r="J8" s="34" t="s">
        <v>23</v>
      </c>
      <c r="K8" s="34"/>
      <c r="L8" s="34"/>
      <c r="Q8" s="33"/>
      <c r="R8" s="33"/>
      <c r="S8" s="33"/>
    </row>
    <row r="9" spans="10:23" x14ac:dyDescent="0.3">
      <c r="Q9" s="33"/>
      <c r="R9" s="33"/>
      <c r="S9" s="33"/>
    </row>
    <row r="16" spans="10:23" ht="25.8" x14ac:dyDescent="0.3">
      <c r="W16" s="30"/>
    </row>
    <row r="17" spans="21:23" ht="14.4" customHeight="1" x14ac:dyDescent="0.3">
      <c r="U17" s="17"/>
      <c r="V17" s="17"/>
      <c r="W17" s="17"/>
    </row>
  </sheetData>
  <customSheetViews>
    <customSheetView guid="{CB064123-FE4B-48BC-92E9-3B14FBF35288}" scale="40" state="hidden" topLeftCell="A3">
      <selection activeCell="L65" sqref="L65"/>
      <pageMargins left="0.7" right="0.7" top="0.75" bottom="0.75" header="0.3" footer="0.3"/>
    </customSheetView>
  </customSheetViews>
  <mergeCells count="2">
    <mergeCell ref="Q7:S9"/>
    <mergeCell ref="J8:L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A9F9989-A5C0-4E7F-BC6C-C344CBCEAAEE}">
          <x14:formula1>
            <xm:f>Historique_consommateur!$A$6:$A$483</xm:f>
          </x14:formula1>
          <xm:sqref>J8:L8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zoomScale="40" zoomScaleNormal="40" workbookViewId="0">
      <selection activeCell="J8" sqref="J8:L8"/>
    </sheetView>
  </sheetViews>
  <sheetFormatPr baseColWidth="10" defaultColWidth="12" defaultRowHeight="14.4" x14ac:dyDescent="0.3"/>
  <cols>
    <col min="1" max="16384" width="12" style="2"/>
  </cols>
  <sheetData>
    <row r="8" spans="10:12" ht="32.4" x14ac:dyDescent="0.3">
      <c r="J8" s="35" t="s">
        <v>49</v>
      </c>
      <c r="K8" s="35"/>
      <c r="L8" s="35"/>
    </row>
  </sheetData>
  <customSheetViews>
    <customSheetView guid="{CB064123-FE4B-48BC-92E9-3B14FBF35288}" scale="40" showPageBreaks="1" topLeftCell="A2">
      <selection activeCell="AA22" sqref="AA22"/>
      <pageMargins left="0.25" right="0.25" top="0.75" bottom="0.75" header="0.3" footer="0.3"/>
      <pageSetup paperSize="9" orientation="portrait" r:id="rId1"/>
    </customSheetView>
  </customSheetViews>
  <mergeCells count="1">
    <mergeCell ref="J8:L8"/>
  </mergeCells>
  <dataValidations count="1">
    <dataValidation type="list" allowBlank="1" showInputMessage="1" showErrorMessage="1" sqref="J8:L8" xr:uid="{832E5316-F68A-44DB-AF2F-190943A16602}">
      <formula1>Histo_pro</formula1>
    </dataValidation>
  </dataValidations>
  <pageMargins left="0.25" right="0.25"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zoomScale="85" zoomScaleNormal="85" workbookViewId="0">
      <selection activeCell="A36" sqref="A36"/>
    </sheetView>
  </sheetViews>
  <sheetFormatPr baseColWidth="10" defaultColWidth="11.44140625" defaultRowHeight="14.4" x14ac:dyDescent="0.3"/>
  <cols>
    <col min="1" max="1" width="40.441406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5546875" style="1" customWidth="1"/>
    <col min="12" max="12" width="13.88671875" style="1" customWidth="1"/>
    <col min="13" max="13" width="15.44140625" style="1" customWidth="1"/>
    <col min="14" max="16384" width="11.44140625" style="1"/>
  </cols>
  <sheetData>
    <row r="1" spans="1:13" x14ac:dyDescent="0.3">
      <c r="A1" s="8" t="s">
        <v>9</v>
      </c>
      <c r="B1" s="8">
        <v>20</v>
      </c>
      <c r="D1" s="4" t="s">
        <v>10</v>
      </c>
      <c r="F1" s="43" t="s">
        <v>33</v>
      </c>
      <c r="G1" s="44"/>
      <c r="H1" s="44"/>
      <c r="I1" s="44"/>
      <c r="J1" s="44"/>
      <c r="K1" s="44"/>
      <c r="L1" s="44"/>
      <c r="M1" s="45"/>
    </row>
    <row r="2" spans="1:13" x14ac:dyDescent="0.3">
      <c r="A2" s="8" t="s">
        <v>11</v>
      </c>
      <c r="B2" s="8">
        <v>20</v>
      </c>
      <c r="D2" s="5" t="str">
        <f>INDEX(A14:E15,1,MATCH(MAX(A15:E15),A15:E15,0))</f>
        <v>A</v>
      </c>
      <c r="F2" s="46"/>
      <c r="G2" s="47"/>
      <c r="H2" s="47"/>
      <c r="I2" s="47"/>
      <c r="J2" s="47"/>
      <c r="K2" s="47"/>
      <c r="L2" s="47"/>
      <c r="M2" s="48"/>
    </row>
    <row r="3" spans="1:13" x14ac:dyDescent="0.3">
      <c r="A3" s="8" t="s">
        <v>12</v>
      </c>
      <c r="B3" s="8">
        <v>20</v>
      </c>
      <c r="D3" s="20">
        <f>MAX(A15:E15)</f>
        <v>0.69060794027060801</v>
      </c>
      <c r="E3" s="40" t="s">
        <v>32</v>
      </c>
      <c r="F3" s="41"/>
      <c r="G3" s="42"/>
      <c r="H3" s="8"/>
      <c r="I3" s="8"/>
      <c r="J3" s="8"/>
      <c r="K3" s="8"/>
      <c r="L3" s="8"/>
      <c r="M3" s="8"/>
    </row>
    <row r="4" spans="1:13" x14ac:dyDescent="0.3">
      <c r="A4" s="8" t="s">
        <v>13</v>
      </c>
      <c r="B4" s="8">
        <v>20</v>
      </c>
      <c r="E4" s="8"/>
      <c r="F4" s="8" t="s">
        <v>9</v>
      </c>
      <c r="G4" s="8" t="s">
        <v>11</v>
      </c>
      <c r="H4" s="8" t="s">
        <v>12</v>
      </c>
      <c r="I4" s="8" t="s">
        <v>13</v>
      </c>
      <c r="J4" s="8" t="s">
        <v>14</v>
      </c>
      <c r="K4" s="8" t="s">
        <v>34</v>
      </c>
      <c r="L4" s="8" t="s">
        <v>35</v>
      </c>
      <c r="M4" s="8" t="s">
        <v>36</v>
      </c>
    </row>
    <row r="5" spans="1:13" x14ac:dyDescent="0.3">
      <c r="A5" s="8" t="s">
        <v>14</v>
      </c>
      <c r="B5" s="8">
        <v>20</v>
      </c>
      <c r="E5" s="8" t="str">
        <f>dashboard_consommateur!J8</f>
        <v>pate truffe</v>
      </c>
      <c r="F5" s="21">
        <f>IFERROR(INDEX(Historique_consommateur!J:J, MATCH($E$5, Historique_consommateur!$A:$A, 0)), "Non trouvé")</f>
        <v>0.69060794027060801</v>
      </c>
      <c r="G5" s="19">
        <f>IFERROR(INDEX(Historique_consommateur!K:K, MATCH($E$5, Historique_consommateur!$A:$A, 0)), "Non trouvé")</f>
        <v>0.276058726396058</v>
      </c>
      <c r="H5" s="7">
        <f>IFERROR(INDEX(Historique_consommateur!L:L, MATCH($E$5, Historique_consommateur!$A:$A, 0)), "Non trouvé")</f>
        <v>1.6666666666666601E-2</v>
      </c>
      <c r="I5" s="7">
        <f>IFERROR(INDEX(Historique_consommateur!M:M, MATCH($E$5, Historique_consommateur!$A:$A, 0)), "Non trouvé")</f>
        <v>0</v>
      </c>
      <c r="J5" s="7">
        <f>IFERROR(INDEX(Historique_consommateur!N:N, MATCH($E$5, Historique_consommateur!$A:$A, 0)), "Non trouvé")</f>
        <v>1.6666666666666601E-2</v>
      </c>
      <c r="K5" s="8">
        <f>IFERROR(INDEX(Historique_consommateur!D:D, MATCH($E$5, Historique_consommateur!$A:$A, 0)), "Non trouvé")</f>
        <v>0.8</v>
      </c>
      <c r="L5" s="8">
        <f>IFERROR(INDEX(Historique_consommateur!G:G, MATCH($E$5, Historique_consommateur!$A:$A, 0)), "Non trouvé")</f>
        <v>0.1</v>
      </c>
      <c r="M5" s="8">
        <f>IFERROR(INDEX(Historique_consommateur!B:B, MATCH($E$5, Historique_consommateur!$A:$A, 0)), "Non trouvé")</f>
        <v>270</v>
      </c>
    </row>
    <row r="6" spans="1:13" x14ac:dyDescent="0.3">
      <c r="A6" s="8" t="s">
        <v>15</v>
      </c>
      <c r="B6" s="8">
        <v>100</v>
      </c>
      <c r="E6" s="39" t="s">
        <v>41</v>
      </c>
      <c r="F6" s="39"/>
      <c r="G6" s="39"/>
      <c r="H6" s="7"/>
      <c r="I6" s="7"/>
      <c r="J6" s="7"/>
      <c r="K6" s="8"/>
      <c r="L6" s="8"/>
      <c r="M6" s="8"/>
    </row>
    <row r="7" spans="1:13" x14ac:dyDescent="0.3">
      <c r="B7" s="3"/>
      <c r="E7" s="8" t="str">
        <f>dashboard_producteur!J8</f>
        <v>Soupe mouliné</v>
      </c>
      <c r="F7" s="7">
        <f>IFERROR(INDEX(Historique_producteur!P:P, MATCH($E$7, Historique_producteur!$A:$A, 0)), "Non trouvé")</f>
        <v>2.91752726349515E-2</v>
      </c>
      <c r="G7" s="7">
        <f>IFERROR(INDEX(Historique_producteur!Q:Q, MATCH($E$7, Historique_producteur!$A:$A, 0)), "Non trouvé")</f>
        <v>0.94967370246402305</v>
      </c>
      <c r="H7" s="7">
        <f>IFERROR(INDEX(Historique_producteur!R:R, MATCH($E$7, Historique_producteur!$A:$A, 0)), "Non trouvé")</f>
        <v>1.00399137899137E-2</v>
      </c>
      <c r="I7" s="7">
        <f>IFERROR(INDEX(Historique_producteur!S:S, MATCH($E$7, Historique_producteur!$A:$A, 0)), "Non trouvé")</f>
        <v>7.4074074074073999E-3</v>
      </c>
      <c r="J7" s="7">
        <f>IFERROR(INDEX(Historique_producteur!T:T, MATCH($E$7, Historique_producteur!$A:$A, 0)), "Non trouvé")</f>
        <v>3.7037037037036999E-3</v>
      </c>
      <c r="K7" s="8">
        <f>IFERROR(INDEX(Historique_producteur!E:E, MATCH($E$7, Historique_producteur!$A:$A, 0)), "Non trouvé")</f>
        <v>0</v>
      </c>
      <c r="L7" s="8">
        <f>IFERROR(INDEX(Historique_producteur!D:D,MATCH($E$7,Historique_producteur!$A:$A,0)),"Non trouvé")</f>
        <v>0.3</v>
      </c>
      <c r="M7" s="8">
        <f>IFERROR(INDEX(Historique_producteur!L:L, MATCH($E$7, Historique_producteur!$A:$A, 0)), "Non trouvé")</f>
        <v>0.25204500000000002</v>
      </c>
    </row>
    <row r="8" spans="1:13" x14ac:dyDescent="0.3">
      <c r="B8" s="3"/>
    </row>
    <row r="9" spans="1:13" x14ac:dyDescent="0.3">
      <c r="A9" s="15" t="s">
        <v>16</v>
      </c>
      <c r="B9" s="15">
        <f>IF(D2="A",10,IF(D2="B",30,IF(D2="C",50,IF(D2="D",70,IF(D2="E",90)))))</f>
        <v>10</v>
      </c>
    </row>
    <row r="10" spans="1:13" x14ac:dyDescent="0.3">
      <c r="A10" s="15" t="s">
        <v>17</v>
      </c>
      <c r="B10" s="15">
        <v>1.5</v>
      </c>
    </row>
    <row r="11" spans="1:13" x14ac:dyDescent="0.3">
      <c r="A11" s="15" t="s">
        <v>18</v>
      </c>
      <c r="B11" s="15">
        <f>200-B9-B10</f>
        <v>188.5</v>
      </c>
    </row>
    <row r="14" spans="1:13" x14ac:dyDescent="0.3">
      <c r="A14" s="6" t="s">
        <v>14</v>
      </c>
      <c r="B14" s="6" t="s">
        <v>13</v>
      </c>
      <c r="C14" s="6" t="s">
        <v>12</v>
      </c>
      <c r="D14" s="6" t="s">
        <v>11</v>
      </c>
      <c r="E14" s="6" t="s">
        <v>9</v>
      </c>
    </row>
    <row r="15" spans="1:13" x14ac:dyDescent="0.3">
      <c r="A15" s="16">
        <v>1.6666666666666601E-2</v>
      </c>
      <c r="B15" s="16">
        <v>0</v>
      </c>
      <c r="C15" s="16">
        <v>1.6666666666666601E-2</v>
      </c>
      <c r="D15" s="16">
        <v>0.276058726396058</v>
      </c>
      <c r="E15" s="16">
        <v>0.69060794027060801</v>
      </c>
    </row>
    <row r="16" spans="1:13" ht="15" thickBot="1" x14ac:dyDescent="0.35"/>
    <row r="17" spans="1:8" x14ac:dyDescent="0.3">
      <c r="A17" s="49" t="s">
        <v>24</v>
      </c>
      <c r="B17" s="50"/>
      <c r="C17" s="50"/>
      <c r="D17" s="50"/>
      <c r="E17" s="50"/>
      <c r="F17" s="50"/>
      <c r="G17" s="50"/>
      <c r="H17" s="51"/>
    </row>
    <row r="18" spans="1:8" ht="15" thickBot="1" x14ac:dyDescent="0.35">
      <c r="A18" s="36"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Bravo ! Ce produit est excellent pour votre santé.</v>
      </c>
      <c r="B18" s="37"/>
      <c r="C18" s="37"/>
      <c r="D18" s="37"/>
      <c r="E18" s="37"/>
      <c r="F18" s="37"/>
      <c r="G18" s="37"/>
      <c r="H18" s="38"/>
    </row>
    <row r="19" spans="1:8" ht="15" thickBot="1" x14ac:dyDescent="0.35"/>
    <row r="20" spans="1:8" x14ac:dyDescent="0.3">
      <c r="A20" s="52" t="s">
        <v>25</v>
      </c>
      <c r="B20" s="53"/>
      <c r="C20" s="53"/>
      <c r="D20" s="53"/>
      <c r="E20" s="53"/>
      <c r="F20" s="53"/>
      <c r="G20" s="53"/>
      <c r="H20" s="54"/>
    </row>
    <row r="21" spans="1:8" ht="15" thickBot="1" x14ac:dyDescent="0.3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Avec votre produit noté A, vous répondez aux attentes croissantes des consommateurs pour des aliments sains et équilibrés.</v>
      </c>
      <c r="B21" s="37"/>
      <c r="C21" s="37"/>
      <c r="D21" s="37"/>
      <c r="E21" s="37"/>
      <c r="F21" s="37"/>
      <c r="G21" s="37"/>
      <c r="H21" s="38"/>
    </row>
    <row r="22" spans="1:8" ht="15" thickBot="1" x14ac:dyDescent="0.35"/>
    <row r="23" spans="1:8" x14ac:dyDescent="0.3">
      <c r="E23" s="9" t="s">
        <v>26</v>
      </c>
      <c r="F23" s="10" t="s">
        <v>27</v>
      </c>
    </row>
    <row r="24" spans="1:8" x14ac:dyDescent="0.3">
      <c r="E24" s="11" t="s">
        <v>30</v>
      </c>
      <c r="F24" s="12" t="s">
        <v>28</v>
      </c>
    </row>
    <row r="25" spans="1:8" x14ac:dyDescent="0.3">
      <c r="E25" s="11" t="s">
        <v>2</v>
      </c>
      <c r="F25" s="12" t="s">
        <v>30</v>
      </c>
    </row>
    <row r="26" spans="1:8" ht="15" thickBot="1" x14ac:dyDescent="0.35">
      <c r="E26" s="13" t="s">
        <v>31</v>
      </c>
      <c r="F26" s="14" t="s">
        <v>20</v>
      </c>
    </row>
    <row r="28" spans="1:8" x14ac:dyDescent="0.3">
      <c r="E28" s="28" t="s">
        <v>37</v>
      </c>
      <c r="F28" s="29" t="s">
        <v>38</v>
      </c>
    </row>
    <row r="29" spans="1:8" x14ac:dyDescent="0.3">
      <c r="A29" s="27" t="s">
        <v>47</v>
      </c>
      <c r="B29" s="27" t="s">
        <v>48</v>
      </c>
      <c r="E29" s="8">
        <v>0.8</v>
      </c>
      <c r="F29" s="32">
        <v>0</v>
      </c>
    </row>
    <row r="30" spans="1:8" x14ac:dyDescent="0.3">
      <c r="A30" s="7">
        <f>IF(D2="A",81%,IF(D2="B",76%,IF(D2="C",80%,IF(D2="D",86%,IF(D2="E",92%)))))</f>
        <v>0.81</v>
      </c>
      <c r="B30" s="7">
        <f>IF(D2="A",99%,IF(D2="B",99%,IF(D2="C",98%,IF(D2="D",96%,IF(D2="E",98%)))))</f>
        <v>0.99</v>
      </c>
      <c r="E30" s="8">
        <v>0.1</v>
      </c>
      <c r="F30" s="32">
        <v>0.3</v>
      </c>
    </row>
    <row r="31" spans="1:8" x14ac:dyDescent="0.3">
      <c r="E31" s="8">
        <v>270</v>
      </c>
      <c r="F31" s="8">
        <v>0.25204500000000002</v>
      </c>
    </row>
    <row r="33" spans="1:2" x14ac:dyDescent="0.3">
      <c r="A33" s="1" t="s">
        <v>39</v>
      </c>
      <c r="B33" s="1" t="s">
        <v>40</v>
      </c>
    </row>
    <row r="34" spans="1:2" x14ac:dyDescent="0.3">
      <c r="A34" s="16" t="str">
        <f>"Votre produit a " &amp; TEXT(Traitement!$D$3,"0%") &amp; " de chance d'appartenir à la classe " &amp;Traitement!$D$2 &amp;" !"</f>
        <v>Votre produit a 69% de chance d'appartenir à la classe A !</v>
      </c>
      <c r="B34" s="16" t="str">
        <f>"Votre produit a " &amp; TEXT(Traitement!$D$3,"0%") &amp; " de chance d'appartenir à la classe " &amp;Traitement!$D$2 &amp;" !"</f>
        <v>Votre produit a 69% de chance d'appartenir à la classe A !</v>
      </c>
    </row>
    <row r="35" spans="1:2" x14ac:dyDescent="0.3">
      <c r="A35" s="16" t="str">
        <f>"Pour la classe " &amp;Traitement!$D$2 &amp; " nous avons une erreur de " &amp; TEXT(1-Traitement!$A$30,"0%")  &amp;"."</f>
        <v>Pour la classe A nous avons une erreur de 19%.</v>
      </c>
      <c r="B35" s="16" t="str">
        <f>"Pour la classe " &amp;Traitement!$D$2 &amp; " nous avons une erreur de " &amp; TEXT(1-Traitement!$B$30,"0%")  &amp;"."</f>
        <v>Pour la classe A nous avons une erreur de 1%.</v>
      </c>
    </row>
    <row r="36" spans="1:2" x14ac:dyDescent="0.3">
      <c r="A36" s="1" t="str">
        <f>"On compte " &amp;Traitement!$E$29 &amp; " g d'acide gras saturé pour 100 g. Pour une alimentation saine, il ne faut pas dépasser 20 g par jour !"</f>
        <v>On compte 0,8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0 g d'acide gras transformé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0,1 g pour 100 g !</v>
      </c>
      <c r="B37" s="1" t="str">
        <f>"On compte " &amp;Traitement!$F$30 &amp; " g d'acide gras saturé pour 100 g. Pour une alimentation saine, il ne faut pas dépasser 20 g par jour !"</f>
        <v>On compte 0,3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270 kcal !</v>
      </c>
      <c r="B38" s="1" t="str">
        <f>"Il y a dans le produit " &amp;Traitement!$F$31 &amp; " g de calcium pour 100 g. On conseille environ 1 g de celui-ci par jour !"</f>
        <v>Il y a dans le produit 0,252045 g de calcium pour 100 g. On conseille environ 1 g de celui-ci par jour !</v>
      </c>
    </row>
  </sheetData>
  <customSheetViews>
    <customSheetView guid="{CB064123-FE4B-48BC-92E9-3B14FBF35288}" scale="85">
      <selection activeCell="A36" sqref="A36"/>
      <pageMargins left="0.7" right="0.7" top="0.75" bottom="0.75" header="0.3" footer="0.3"/>
    </customSheetView>
  </customSheetViews>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6"/>
  <sheetViews>
    <sheetView zoomScale="70" zoomScaleNormal="70" workbookViewId="0">
      <selection activeCell="Y22" sqref="Y22"/>
    </sheetView>
  </sheetViews>
  <sheetFormatPr baseColWidth="10" defaultColWidth="11.44140625" defaultRowHeight="14.4" x14ac:dyDescent="0.3"/>
  <cols>
    <col min="1" max="1" width="15" style="18" bestFit="1" customWidth="1"/>
    <col min="2" max="2" width="8" style="18" bestFit="1" customWidth="1"/>
    <col min="3" max="3" width="15.88671875" style="18" bestFit="1" customWidth="1"/>
    <col min="4" max="4" width="21.88671875" style="18" bestFit="1" customWidth="1"/>
    <col min="5" max="5" width="26.554687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88671875" style="18" bestFit="1" customWidth="1"/>
    <col min="11" max="11" width="10.44140625" style="18" bestFit="1" customWidth="1"/>
    <col min="12" max="12" width="8.109375" style="18" bestFit="1" customWidth="1"/>
    <col min="13" max="13" width="7.88671875" style="18" bestFit="1" customWidth="1"/>
    <col min="14" max="14" width="4.109375" style="18" bestFit="1" customWidth="1"/>
    <col min="15" max="15" width="18.441406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5" t="s">
        <v>42</v>
      </c>
      <c r="Q3" s="55"/>
      <c r="R3" s="55"/>
      <c r="S3" s="55"/>
      <c r="T3" s="55"/>
    </row>
    <row r="4" spans="1:20" ht="15.6" thickTop="1" thickBot="1" x14ac:dyDescent="0.35">
      <c r="A4" s="23" t="s">
        <v>0</v>
      </c>
      <c r="B4" s="23" t="s">
        <v>3</v>
      </c>
      <c r="C4" s="23" t="s">
        <v>4</v>
      </c>
      <c r="D4" s="23" t="s">
        <v>43</v>
      </c>
      <c r="E4" s="23" t="s">
        <v>46</v>
      </c>
      <c r="F4" s="24" t="s">
        <v>5</v>
      </c>
      <c r="G4" s="24" t="s">
        <v>1</v>
      </c>
      <c r="H4" s="24" t="s">
        <v>21</v>
      </c>
      <c r="I4" s="24" t="s">
        <v>6</v>
      </c>
      <c r="J4" s="24" t="s">
        <v>44</v>
      </c>
      <c r="K4" s="24" t="s">
        <v>45</v>
      </c>
      <c r="L4" s="24" t="s">
        <v>20</v>
      </c>
      <c r="M4" s="24" t="s">
        <v>19</v>
      </c>
      <c r="N4" s="24" t="s">
        <v>7</v>
      </c>
      <c r="O4" s="24" t="s">
        <v>8</v>
      </c>
      <c r="P4" s="25" t="s">
        <v>9</v>
      </c>
      <c r="Q4" s="25" t="s">
        <v>11</v>
      </c>
      <c r="R4" s="25" t="s">
        <v>12</v>
      </c>
      <c r="S4" s="25" t="s">
        <v>13</v>
      </c>
      <c r="T4" s="25" t="s">
        <v>14</v>
      </c>
    </row>
    <row r="5" spans="1:20" ht="15" thickTop="1" x14ac:dyDescent="0.3">
      <c r="A5" s="18" t="s">
        <v>52</v>
      </c>
      <c r="B5" s="18">
        <v>884</v>
      </c>
      <c r="C5" s="18">
        <v>17</v>
      </c>
      <c r="D5" s="18">
        <v>3.5</v>
      </c>
      <c r="E5" s="18">
        <v>0.48252200000000001</v>
      </c>
      <c r="F5" s="18">
        <v>1.4450000000000001E-3</v>
      </c>
      <c r="G5" s="18">
        <v>1.5</v>
      </c>
      <c r="H5" s="18">
        <v>1.5</v>
      </c>
      <c r="I5" s="18">
        <v>1</v>
      </c>
      <c r="J5" s="18">
        <v>4.4000000000000002E-4</v>
      </c>
      <c r="K5" s="18">
        <v>6.3636999999999999E-2</v>
      </c>
      <c r="L5" s="18">
        <v>0.66839999999999999</v>
      </c>
      <c r="M5" s="18">
        <v>0.56000000000000005</v>
      </c>
      <c r="N5" s="18">
        <v>7.7840000000000001E-3</v>
      </c>
      <c r="O5" s="31" t="s">
        <v>12</v>
      </c>
      <c r="P5" s="22">
        <v>0</v>
      </c>
      <c r="Q5" s="22">
        <v>3.1679790331223201E-2</v>
      </c>
      <c r="R5" s="22">
        <v>0.701941096523089</v>
      </c>
      <c r="S5" s="22">
        <v>0.20697272313225901</v>
      </c>
      <c r="T5" s="22">
        <v>5.94063900134277E-2</v>
      </c>
    </row>
    <row r="6" spans="1:20" x14ac:dyDescent="0.3">
      <c r="A6" s="18" t="s">
        <v>49</v>
      </c>
      <c r="B6" s="18">
        <v>128</v>
      </c>
      <c r="C6" s="18">
        <v>0.9</v>
      </c>
      <c r="D6" s="18">
        <v>0.3</v>
      </c>
      <c r="E6" s="18">
        <v>0</v>
      </c>
      <c r="F6" s="18">
        <v>1.5107000000000001E-2</v>
      </c>
      <c r="G6" s="18">
        <v>1.1000000000000001</v>
      </c>
      <c r="H6" s="18">
        <v>4.4000000000000004</v>
      </c>
      <c r="I6" s="18">
        <v>1.1000000000000001</v>
      </c>
      <c r="J6" s="18">
        <v>2.8600000000000001E-4</v>
      </c>
      <c r="K6" s="18">
        <v>3.3390999999999997E-2</v>
      </c>
      <c r="L6" s="18">
        <v>0.25204500000000002</v>
      </c>
      <c r="M6" s="18">
        <v>0.30299999999999999</v>
      </c>
      <c r="N6" s="18">
        <v>4.4559999999999999E-3</v>
      </c>
      <c r="O6" s="31" t="s">
        <v>11</v>
      </c>
      <c r="P6" s="22">
        <v>2.91752726349515E-2</v>
      </c>
      <c r="Q6" s="22">
        <v>0.94967370246402305</v>
      </c>
      <c r="R6" s="22">
        <v>1.00399137899137E-2</v>
      </c>
      <c r="S6" s="22">
        <v>7.4074074074073999E-3</v>
      </c>
      <c r="T6" s="22">
        <v>3.7037037037036999E-3</v>
      </c>
    </row>
  </sheetData>
  <customSheetViews>
    <customSheetView guid="{CB064123-FE4B-48BC-92E9-3B14FBF35288}" scale="70" state="hidden">
      <selection activeCell="K23" sqref="K23"/>
      <pageMargins left="0.7" right="0.7" top="0.75" bottom="0.75" header="0.3" footer="0.3"/>
      <pageSetup paperSize="9" orientation="portrait" r:id="rId1"/>
    </customSheetView>
  </customSheetViews>
  <mergeCells count="1">
    <mergeCell ref="P3:T3"/>
  </mergeCells>
  <phoneticPr fontId="1" type="noConversion"/>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9"/>
  <sheetViews>
    <sheetView zoomScale="85" zoomScaleNormal="85" workbookViewId="0">
      <selection activeCell="R17" sqref="R17"/>
    </sheetView>
  </sheetViews>
  <sheetFormatPr baseColWidth="10" defaultColWidth="11.44140625" defaultRowHeight="14.4" x14ac:dyDescent="0.3"/>
  <cols>
    <col min="1" max="1" width="15.109375" style="18" customWidth="1"/>
    <col min="2" max="2" width="11.44140625" style="18"/>
    <col min="3" max="3" width="19.44140625" style="18" customWidth="1"/>
    <col min="4" max="4" width="25" style="18" customWidth="1"/>
    <col min="5" max="8" width="11.44140625" style="18"/>
    <col min="9" max="9" width="19.44140625" style="18" customWidth="1"/>
    <col min="10" max="10" width="8.44140625" style="22" customWidth="1"/>
    <col min="11" max="11" width="7.886718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J4" s="55" t="s">
        <v>42</v>
      </c>
      <c r="K4" s="55"/>
      <c r="L4" s="55"/>
      <c r="M4" s="55"/>
      <c r="N4" s="55"/>
    </row>
    <row r="5" spans="1:14" ht="15.6" thickTop="1" thickBot="1" x14ac:dyDescent="0.35">
      <c r="A5" s="23" t="s">
        <v>0</v>
      </c>
      <c r="B5" s="23" t="s">
        <v>3</v>
      </c>
      <c r="C5" s="23" t="s">
        <v>4</v>
      </c>
      <c r="D5" s="23" t="s">
        <v>43</v>
      </c>
      <c r="E5" s="23" t="s">
        <v>1</v>
      </c>
      <c r="F5" s="23" t="s">
        <v>21</v>
      </c>
      <c r="G5" s="24" t="s">
        <v>2</v>
      </c>
      <c r="H5" s="24" t="s">
        <v>22</v>
      </c>
      <c r="I5" s="24" t="s">
        <v>8</v>
      </c>
      <c r="J5" s="25" t="s">
        <v>9</v>
      </c>
      <c r="K5" s="25" t="s">
        <v>11</v>
      </c>
      <c r="L5" s="25" t="s">
        <v>12</v>
      </c>
      <c r="M5" s="25" t="s">
        <v>13</v>
      </c>
      <c r="N5" s="25" t="s">
        <v>14</v>
      </c>
    </row>
    <row r="6" spans="1:14" ht="15" thickTop="1" x14ac:dyDescent="0.3">
      <c r="A6" s="18" t="s">
        <v>23</v>
      </c>
      <c r="B6" s="18">
        <v>270</v>
      </c>
      <c r="C6" s="18">
        <v>2.6</v>
      </c>
      <c r="D6" s="18">
        <v>0.8</v>
      </c>
      <c r="E6" s="18">
        <v>0.7</v>
      </c>
      <c r="F6" s="18">
        <v>49</v>
      </c>
      <c r="G6" s="18">
        <v>0.1</v>
      </c>
      <c r="H6" s="18">
        <v>11</v>
      </c>
      <c r="I6" s="26" t="s">
        <v>9</v>
      </c>
      <c r="J6" s="22">
        <v>0.69060794027060801</v>
      </c>
      <c r="K6" s="22">
        <v>0.276058726396058</v>
      </c>
      <c r="L6" s="22">
        <v>1.6666666666666601E-2</v>
      </c>
      <c r="M6" s="22">
        <v>0</v>
      </c>
      <c r="N6" s="22">
        <v>1.6666666666666601E-2</v>
      </c>
    </row>
    <row r="7" spans="1:14" x14ac:dyDescent="0.3">
      <c r="A7" s="18" t="s">
        <v>29</v>
      </c>
      <c r="B7" s="18">
        <v>467</v>
      </c>
      <c r="C7" s="18">
        <v>17</v>
      </c>
      <c r="D7" s="18">
        <v>5.6</v>
      </c>
      <c r="E7" s="18">
        <v>32</v>
      </c>
      <c r="F7" s="18">
        <v>69</v>
      </c>
      <c r="G7" s="18">
        <v>0.49</v>
      </c>
      <c r="H7" s="18">
        <v>6.3</v>
      </c>
      <c r="I7" s="26" t="s">
        <v>13</v>
      </c>
      <c r="J7" s="22">
        <v>8.3333333333333297E-3</v>
      </c>
      <c r="K7" s="22">
        <v>1.6666666666666601E-2</v>
      </c>
      <c r="L7" s="22">
        <v>0.21666666666666601</v>
      </c>
      <c r="M7" s="22">
        <v>0.65</v>
      </c>
      <c r="N7" s="22">
        <v>0.108333333333333</v>
      </c>
    </row>
    <row r="8" spans="1:14" x14ac:dyDescent="0.3">
      <c r="A8" s="18" t="s">
        <v>50</v>
      </c>
      <c r="B8" s="18">
        <v>34</v>
      </c>
      <c r="C8" s="18">
        <v>0.5</v>
      </c>
      <c r="D8" s="18">
        <v>0</v>
      </c>
      <c r="E8" s="18">
        <v>4.8</v>
      </c>
      <c r="F8" s="18">
        <v>4.8</v>
      </c>
      <c r="G8" s="18">
        <v>0.09</v>
      </c>
      <c r="H8" s="18">
        <v>3.3</v>
      </c>
      <c r="I8" s="31" t="s">
        <v>9</v>
      </c>
      <c r="J8" s="22">
        <v>0.61515227216833501</v>
      </c>
      <c r="K8" s="22">
        <v>0.209052422110615</v>
      </c>
      <c r="L8" s="22">
        <v>0.17579530572104801</v>
      </c>
      <c r="M8" s="22">
        <v>0</v>
      </c>
      <c r="N8" s="22">
        <v>0</v>
      </c>
    </row>
    <row r="9" spans="1:14" x14ac:dyDescent="0.3">
      <c r="A9" s="18" t="s">
        <v>51</v>
      </c>
      <c r="B9" s="18">
        <v>34</v>
      </c>
      <c r="C9" s="18">
        <v>0.5</v>
      </c>
      <c r="D9" s="18">
        <v>0</v>
      </c>
      <c r="E9" s="18">
        <v>4.8</v>
      </c>
      <c r="F9" s="18">
        <v>4.8</v>
      </c>
      <c r="G9" s="18">
        <v>0.09</v>
      </c>
      <c r="H9" s="18">
        <v>3.3</v>
      </c>
      <c r="I9" s="31" t="s">
        <v>9</v>
      </c>
      <c r="J9" s="22">
        <v>0.61515227216833501</v>
      </c>
      <c r="K9" s="22">
        <v>0.209052422110615</v>
      </c>
      <c r="L9" s="22">
        <v>0.17579530572104801</v>
      </c>
      <c r="M9" s="22">
        <v>0</v>
      </c>
      <c r="N9" s="22">
        <v>0</v>
      </c>
    </row>
  </sheetData>
  <customSheetViews>
    <customSheetView guid="{CB064123-FE4B-48BC-92E9-3B14FBF35288}" scale="130" state="hidden" topLeftCell="A4">
      <selection activeCell="A6" sqref="A6:A13"/>
      <pageMargins left="0.7" right="0.7" top="0.75" bottom="0.75" header="0.3" footer="0.3"/>
    </customSheetView>
  </customSheetViews>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Accueil</vt:lpstr>
      <vt:lpstr>dashboard_consommateur</vt:lpstr>
      <vt:lpstr>dashboard_producteur</vt:lpstr>
      <vt:lpstr>Traitement</vt:lpstr>
      <vt:lpstr>Historique_producteur</vt:lpstr>
      <vt:lpstr>Historique_consommateur</vt:lpstr>
      <vt:lpstr>hist_conso</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cp:lastPrinted>2023-12-15T14:22:46Z</cp:lastPrinted>
  <dcterms:created xsi:type="dcterms:W3CDTF">2023-10-14T11:45:31Z</dcterms:created>
  <dcterms:modified xsi:type="dcterms:W3CDTF">2023-12-15T14:26:54Z</dcterms:modified>
</cp:coreProperties>
</file>