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b_b\Desktop\Facultad\Cerveza\"/>
    </mc:Choice>
  </mc:AlternateContent>
  <xr:revisionPtr revIDLastSave="0" documentId="13_ncr:1_{C9688146-0021-458C-A036-720D4104CFC5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datos y tablas" sheetId="1" r:id="rId1"/>
    <sheet name="graficos" sheetId="2" r:id="rId2"/>
    <sheet name="energia ahorrada" sheetId="3" r:id="rId3"/>
    <sheet name="Hoja1" sheetId="4" r:id="rId4"/>
    <sheet name="Ultima eficiencia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5" l="1"/>
  <c r="D22" i="5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21" i="5"/>
  <c r="H14" i="5"/>
  <c r="G14" i="5"/>
  <c r="H13" i="5"/>
  <c r="G15" i="5" s="1"/>
  <c r="G13" i="5"/>
  <c r="G12" i="5"/>
  <c r="G6" i="5"/>
  <c r="C3" i="5"/>
  <c r="C4" i="5" s="1"/>
  <c r="C6" i="5" s="1"/>
  <c r="C5" i="5" s="1"/>
  <c r="C7" i="5"/>
  <c r="K7" i="5" s="1"/>
  <c r="C16" i="5" l="1"/>
  <c r="K16" i="5" s="1"/>
  <c r="B20" i="5"/>
  <c r="B21" i="5"/>
  <c r="C12" i="5"/>
  <c r="K12" i="5" s="1"/>
  <c r="K4" i="5"/>
  <c r="K3" i="5"/>
  <c r="G34" i="4"/>
  <c r="B22" i="5" l="1"/>
  <c r="C13" i="5"/>
  <c r="C15" i="5" s="1"/>
  <c r="K6" i="5"/>
  <c r="H5" i="5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C3" i="4"/>
  <c r="H5" i="4" s="1"/>
  <c r="B41" i="4"/>
  <c r="O41" i="4" s="1"/>
  <c r="O40" i="4"/>
  <c r="C40" i="4"/>
  <c r="L40" i="4" s="1"/>
  <c r="B40" i="4"/>
  <c r="B39" i="4"/>
  <c r="O39" i="4" s="1"/>
  <c r="O38" i="4"/>
  <c r="C38" i="4"/>
  <c r="L38" i="4" s="1"/>
  <c r="B38" i="4"/>
  <c r="B37" i="4"/>
  <c r="O37" i="4" s="1"/>
  <c r="O36" i="4"/>
  <c r="C36" i="4"/>
  <c r="L36" i="4" s="1"/>
  <c r="B36" i="4"/>
  <c r="B35" i="4"/>
  <c r="O35" i="4" s="1"/>
  <c r="O34" i="4"/>
  <c r="C34" i="4"/>
  <c r="L34" i="4" s="1"/>
  <c r="B34" i="4"/>
  <c r="B33" i="4"/>
  <c r="O33" i="4" s="1"/>
  <c r="O32" i="4"/>
  <c r="C32" i="4"/>
  <c r="L32" i="4" s="1"/>
  <c r="B32" i="4"/>
  <c r="B31" i="4"/>
  <c r="O31" i="4" s="1"/>
  <c r="B30" i="4"/>
  <c r="O30" i="4" s="1"/>
  <c r="B29" i="4"/>
  <c r="O29" i="4" s="1"/>
  <c r="B28" i="4"/>
  <c r="O28" i="4" s="1"/>
  <c r="B27" i="4"/>
  <c r="O27" i="4" s="1"/>
  <c r="B26" i="4"/>
  <c r="O26" i="4" s="1"/>
  <c r="B25" i="4"/>
  <c r="O24" i="4"/>
  <c r="B24" i="4"/>
  <c r="C24" i="4" s="1"/>
  <c r="L24" i="4" s="1"/>
  <c r="B23" i="4"/>
  <c r="O23" i="4" s="1"/>
  <c r="O22" i="4"/>
  <c r="B22" i="4"/>
  <c r="C22" i="4" s="1"/>
  <c r="L22" i="4" s="1"/>
  <c r="B21" i="4"/>
  <c r="O21" i="4" s="1"/>
  <c r="O20" i="4"/>
  <c r="B20" i="4"/>
  <c r="C20" i="4" s="1"/>
  <c r="L20" i="4" s="1"/>
  <c r="B19" i="4"/>
  <c r="O19" i="4" s="1"/>
  <c r="O18" i="4"/>
  <c r="B18" i="4"/>
  <c r="C18" i="4" s="1"/>
  <c r="L18" i="4" s="1"/>
  <c r="B17" i="4"/>
  <c r="O17" i="4" s="1"/>
  <c r="O16" i="4"/>
  <c r="B16" i="4"/>
  <c r="C16" i="4" s="1"/>
  <c r="L16" i="4" s="1"/>
  <c r="B15" i="4"/>
  <c r="O15" i="4" s="1"/>
  <c r="O14" i="4"/>
  <c r="B14" i="4"/>
  <c r="C14" i="4" s="1"/>
  <c r="L14" i="4" s="1"/>
  <c r="B13" i="4"/>
  <c r="O13" i="4" s="1"/>
  <c r="O12" i="4"/>
  <c r="B12" i="4"/>
  <c r="C12" i="4" s="1"/>
  <c r="L12" i="4" s="1"/>
  <c r="K11" i="4"/>
  <c r="B11" i="4" s="1"/>
  <c r="C7" i="4"/>
  <c r="F11" i="4" s="1"/>
  <c r="M3" i="4"/>
  <c r="O11" i="4" l="1"/>
  <c r="C11" i="4"/>
  <c r="L11" i="4" s="1"/>
  <c r="C30" i="4"/>
  <c r="L30" i="4" s="1"/>
  <c r="J30" i="4" s="1"/>
  <c r="K7" i="4"/>
  <c r="C28" i="4"/>
  <c r="L28" i="4" s="1"/>
  <c r="C26" i="4"/>
  <c r="L26" i="4" s="1"/>
  <c r="K13" i="5"/>
  <c r="B23" i="5"/>
  <c r="C14" i="5"/>
  <c r="E14" i="5" s="1"/>
  <c r="K15" i="5"/>
  <c r="K5" i="5"/>
  <c r="C8" i="5"/>
  <c r="K8" i="5" s="1"/>
  <c r="J14" i="4"/>
  <c r="J18" i="4"/>
  <c r="J22" i="4"/>
  <c r="J24" i="4"/>
  <c r="J12" i="4"/>
  <c r="J16" i="4"/>
  <c r="J20" i="4"/>
  <c r="J11" i="4"/>
  <c r="F41" i="4"/>
  <c r="D41" i="4" s="1"/>
  <c r="F39" i="4"/>
  <c r="D39" i="4" s="1"/>
  <c r="F37" i="4"/>
  <c r="D37" i="4" s="1"/>
  <c r="F35" i="4"/>
  <c r="D35" i="4" s="1"/>
  <c r="F33" i="4"/>
  <c r="D33" i="4" s="1"/>
  <c r="F31" i="4"/>
  <c r="D31" i="4" s="1"/>
  <c r="F29" i="4"/>
  <c r="D29" i="4" s="1"/>
  <c r="F27" i="4"/>
  <c r="D27" i="4" s="1"/>
  <c r="F25" i="4"/>
  <c r="D25" i="4" s="1"/>
  <c r="F40" i="4"/>
  <c r="D40" i="4" s="1"/>
  <c r="F38" i="4"/>
  <c r="D38" i="4" s="1"/>
  <c r="N38" i="4" s="1"/>
  <c r="F36" i="4"/>
  <c r="D36" i="4" s="1"/>
  <c r="N36" i="4" s="1"/>
  <c r="F34" i="4"/>
  <c r="D34" i="4" s="1"/>
  <c r="F32" i="4"/>
  <c r="D32" i="4" s="1"/>
  <c r="F30" i="4"/>
  <c r="D30" i="4" s="1"/>
  <c r="F28" i="4"/>
  <c r="D28" i="4" s="1"/>
  <c r="N28" i="4" s="1"/>
  <c r="F26" i="4"/>
  <c r="D26" i="4" s="1"/>
  <c r="D11" i="4"/>
  <c r="F12" i="4"/>
  <c r="D12" i="4" s="1"/>
  <c r="C13" i="4"/>
  <c r="L13" i="4" s="1"/>
  <c r="F14" i="4"/>
  <c r="D14" i="4" s="1"/>
  <c r="C15" i="4"/>
  <c r="L15" i="4" s="1"/>
  <c r="F16" i="4"/>
  <c r="D16" i="4" s="1"/>
  <c r="C17" i="4"/>
  <c r="L17" i="4" s="1"/>
  <c r="F18" i="4"/>
  <c r="D18" i="4" s="1"/>
  <c r="C19" i="4"/>
  <c r="L19" i="4" s="1"/>
  <c r="F20" i="4"/>
  <c r="D20" i="4" s="1"/>
  <c r="C21" i="4"/>
  <c r="L21" i="4" s="1"/>
  <c r="F22" i="4"/>
  <c r="D22" i="4" s="1"/>
  <c r="C23" i="4"/>
  <c r="L23" i="4" s="1"/>
  <c r="F24" i="4"/>
  <c r="D24" i="4" s="1"/>
  <c r="J26" i="4"/>
  <c r="N26" i="4"/>
  <c r="N30" i="4"/>
  <c r="F13" i="4"/>
  <c r="D13" i="4" s="1"/>
  <c r="F15" i="4"/>
  <c r="D15" i="4" s="1"/>
  <c r="F17" i="4"/>
  <c r="D17" i="4" s="1"/>
  <c r="F19" i="4"/>
  <c r="D19" i="4" s="1"/>
  <c r="F21" i="4"/>
  <c r="D21" i="4" s="1"/>
  <c r="F23" i="4"/>
  <c r="D23" i="4" s="1"/>
  <c r="O25" i="4"/>
  <c r="C25" i="4"/>
  <c r="L25" i="4" s="1"/>
  <c r="J28" i="4"/>
  <c r="J32" i="4"/>
  <c r="N32" i="4"/>
  <c r="J34" i="4"/>
  <c r="N34" i="4"/>
  <c r="J36" i="4"/>
  <c r="J38" i="4"/>
  <c r="J40" i="4"/>
  <c r="N40" i="4"/>
  <c r="C27" i="4"/>
  <c r="L27" i="4" s="1"/>
  <c r="C29" i="4"/>
  <c r="L29" i="4" s="1"/>
  <c r="C31" i="4"/>
  <c r="L31" i="4" s="1"/>
  <c r="C33" i="4"/>
  <c r="L33" i="4" s="1"/>
  <c r="C35" i="4"/>
  <c r="L35" i="4" s="1"/>
  <c r="C37" i="4"/>
  <c r="L37" i="4" s="1"/>
  <c r="C39" i="4"/>
  <c r="L39" i="4" s="1"/>
  <c r="C41" i="4"/>
  <c r="L41" i="4" s="1"/>
  <c r="M3" i="1"/>
  <c r="O12" i="1"/>
  <c r="O15" i="1"/>
  <c r="O16" i="1"/>
  <c r="O19" i="1"/>
  <c r="O20" i="1"/>
  <c r="O23" i="1"/>
  <c r="O24" i="1"/>
  <c r="O27" i="1"/>
  <c r="O28" i="1"/>
  <c r="O31" i="1"/>
  <c r="O32" i="1"/>
  <c r="O35" i="1"/>
  <c r="O36" i="1"/>
  <c r="O39" i="1"/>
  <c r="O40" i="1"/>
  <c r="K3" i="1"/>
  <c r="J15" i="1"/>
  <c r="J23" i="1"/>
  <c r="J31" i="1"/>
  <c r="J39" i="1"/>
  <c r="C12" i="1"/>
  <c r="L12" i="1" s="1"/>
  <c r="J12" i="1" s="1"/>
  <c r="C15" i="1"/>
  <c r="L15" i="1" s="1"/>
  <c r="C16" i="1"/>
  <c r="L16" i="1" s="1"/>
  <c r="J16" i="1" s="1"/>
  <c r="C19" i="1"/>
  <c r="L19" i="1" s="1"/>
  <c r="J19" i="1" s="1"/>
  <c r="C20" i="1"/>
  <c r="L20" i="1" s="1"/>
  <c r="J20" i="1" s="1"/>
  <c r="C23" i="1"/>
  <c r="L23" i="1" s="1"/>
  <c r="C24" i="1"/>
  <c r="L24" i="1" s="1"/>
  <c r="J24" i="1" s="1"/>
  <c r="C27" i="1"/>
  <c r="L27" i="1" s="1"/>
  <c r="J27" i="1" s="1"/>
  <c r="C28" i="1"/>
  <c r="L28" i="1" s="1"/>
  <c r="J28" i="1" s="1"/>
  <c r="C31" i="1"/>
  <c r="L31" i="1" s="1"/>
  <c r="C32" i="1"/>
  <c r="L32" i="1" s="1"/>
  <c r="J32" i="1" s="1"/>
  <c r="C35" i="1"/>
  <c r="L35" i="1" s="1"/>
  <c r="J35" i="1" s="1"/>
  <c r="C36" i="1"/>
  <c r="L36" i="1" s="1"/>
  <c r="J36" i="1" s="1"/>
  <c r="C39" i="1"/>
  <c r="L39" i="1" s="1"/>
  <c r="C40" i="1"/>
  <c r="L40" i="1" s="1"/>
  <c r="J40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1" i="1"/>
  <c r="K11" i="1"/>
  <c r="C3" i="1"/>
  <c r="C4" i="1" s="1"/>
  <c r="H4" i="1" s="1"/>
  <c r="C7" i="1"/>
  <c r="K7" i="1" s="1"/>
  <c r="O41" i="1" l="1"/>
  <c r="O29" i="1"/>
  <c r="C29" i="1"/>
  <c r="L29" i="1" s="1"/>
  <c r="O21" i="1"/>
  <c r="C21" i="1"/>
  <c r="L21" i="1" s="1"/>
  <c r="O17" i="1"/>
  <c r="C17" i="1"/>
  <c r="L17" i="1" s="1"/>
  <c r="F27" i="1"/>
  <c r="D27" i="1" s="1"/>
  <c r="N20" i="1"/>
  <c r="F11" i="1"/>
  <c r="D11" i="1" s="1"/>
  <c r="F34" i="1"/>
  <c r="D34" i="1" s="1"/>
  <c r="F26" i="1"/>
  <c r="D26" i="1" s="1"/>
  <c r="F18" i="1"/>
  <c r="D18" i="1" s="1"/>
  <c r="N27" i="1"/>
  <c r="K4" i="1"/>
  <c r="F12" i="1"/>
  <c r="D12" i="1" s="1"/>
  <c r="F16" i="1"/>
  <c r="D16" i="1" s="1"/>
  <c r="F20" i="1"/>
  <c r="D20" i="1" s="1"/>
  <c r="F24" i="1"/>
  <c r="D24" i="1" s="1"/>
  <c r="N24" i="1" s="1"/>
  <c r="F28" i="1"/>
  <c r="D28" i="1" s="1"/>
  <c r="N28" i="1" s="1"/>
  <c r="F32" i="1"/>
  <c r="D32" i="1" s="1"/>
  <c r="F36" i="1"/>
  <c r="D36" i="1" s="1"/>
  <c r="F40" i="1"/>
  <c r="D40" i="1" s="1"/>
  <c r="F13" i="1"/>
  <c r="D13" i="1" s="1"/>
  <c r="F17" i="1"/>
  <c r="D17" i="1" s="1"/>
  <c r="F21" i="1"/>
  <c r="D21" i="1" s="1"/>
  <c r="F25" i="1"/>
  <c r="D25" i="1" s="1"/>
  <c r="F29" i="1"/>
  <c r="D29" i="1" s="1"/>
  <c r="F33" i="1"/>
  <c r="D33" i="1" s="1"/>
  <c r="F37" i="1"/>
  <c r="D37" i="1" s="1"/>
  <c r="F41" i="1"/>
  <c r="D41" i="1" s="1"/>
  <c r="M41" i="1" s="1"/>
  <c r="O37" i="1"/>
  <c r="C37" i="1"/>
  <c r="L37" i="1" s="1"/>
  <c r="O33" i="1"/>
  <c r="C33" i="1"/>
  <c r="L33" i="1" s="1"/>
  <c r="O25" i="1"/>
  <c r="C25" i="1"/>
  <c r="L25" i="1" s="1"/>
  <c r="O13" i="1"/>
  <c r="C13" i="1"/>
  <c r="L13" i="1" s="1"/>
  <c r="F35" i="1"/>
  <c r="D35" i="1" s="1"/>
  <c r="F19" i="1"/>
  <c r="D19" i="1" s="1"/>
  <c r="N19" i="1" s="1"/>
  <c r="F39" i="1"/>
  <c r="D39" i="1" s="1"/>
  <c r="F31" i="1"/>
  <c r="D31" i="1" s="1"/>
  <c r="F23" i="1"/>
  <c r="D23" i="1" s="1"/>
  <c r="F15" i="1"/>
  <c r="D15" i="1" s="1"/>
  <c r="N40" i="1"/>
  <c r="N32" i="1"/>
  <c r="N16" i="1"/>
  <c r="C11" i="1"/>
  <c r="L11" i="1" s="1"/>
  <c r="O11" i="1"/>
  <c r="O38" i="1"/>
  <c r="C38" i="1"/>
  <c r="L38" i="1" s="1"/>
  <c r="O34" i="1"/>
  <c r="C34" i="1"/>
  <c r="L34" i="1" s="1"/>
  <c r="O30" i="1"/>
  <c r="C30" i="1"/>
  <c r="L30" i="1" s="1"/>
  <c r="O26" i="1"/>
  <c r="C26" i="1"/>
  <c r="L26" i="1" s="1"/>
  <c r="O22" i="1"/>
  <c r="C22" i="1"/>
  <c r="L22" i="1" s="1"/>
  <c r="O18" i="1"/>
  <c r="C18" i="1"/>
  <c r="L18" i="1" s="1"/>
  <c r="O14" i="1"/>
  <c r="C14" i="1"/>
  <c r="L14" i="1" s="1"/>
  <c r="F38" i="1"/>
  <c r="D38" i="1" s="1"/>
  <c r="F30" i="1"/>
  <c r="D30" i="1" s="1"/>
  <c r="F22" i="1"/>
  <c r="D22" i="1" s="1"/>
  <c r="F14" i="1"/>
  <c r="D14" i="1" s="1"/>
  <c r="B24" i="5"/>
  <c r="K14" i="5"/>
  <c r="C17" i="5"/>
  <c r="N41" i="4"/>
  <c r="J41" i="4"/>
  <c r="N37" i="4"/>
  <c r="J37" i="4"/>
  <c r="N33" i="4"/>
  <c r="J33" i="4"/>
  <c r="N29" i="4"/>
  <c r="J29" i="4"/>
  <c r="N25" i="4"/>
  <c r="J25" i="4"/>
  <c r="M23" i="4"/>
  <c r="E23" i="4"/>
  <c r="M19" i="4"/>
  <c r="E19" i="4"/>
  <c r="M15" i="4"/>
  <c r="E15" i="4"/>
  <c r="N23" i="4"/>
  <c r="J23" i="4"/>
  <c r="N21" i="4"/>
  <c r="J21" i="4"/>
  <c r="N19" i="4"/>
  <c r="J19" i="4"/>
  <c r="N17" i="4"/>
  <c r="J17" i="4"/>
  <c r="N15" i="4"/>
  <c r="J15" i="4"/>
  <c r="N13" i="4"/>
  <c r="J13" i="4"/>
  <c r="E11" i="4"/>
  <c r="M11" i="4"/>
  <c r="M28" i="4"/>
  <c r="E28" i="4"/>
  <c r="M32" i="4"/>
  <c r="E32" i="4"/>
  <c r="M36" i="4"/>
  <c r="E36" i="4"/>
  <c r="M40" i="4"/>
  <c r="E40" i="4"/>
  <c r="M27" i="4"/>
  <c r="E27" i="4"/>
  <c r="M31" i="4"/>
  <c r="E31" i="4"/>
  <c r="M35" i="4"/>
  <c r="E35" i="4"/>
  <c r="M39" i="4"/>
  <c r="E39" i="4"/>
  <c r="N11" i="4"/>
  <c r="N39" i="4"/>
  <c r="J39" i="4"/>
  <c r="N35" i="4"/>
  <c r="J35" i="4"/>
  <c r="N31" i="4"/>
  <c r="J31" i="4"/>
  <c r="N27" i="4"/>
  <c r="J27" i="4"/>
  <c r="M21" i="4"/>
  <c r="E21" i="4"/>
  <c r="M17" i="4"/>
  <c r="E17" i="4"/>
  <c r="M13" i="4"/>
  <c r="E13" i="4"/>
  <c r="M24" i="4"/>
  <c r="E24" i="4"/>
  <c r="M22" i="4"/>
  <c r="E22" i="4"/>
  <c r="M20" i="4"/>
  <c r="E20" i="4"/>
  <c r="M18" i="4"/>
  <c r="E18" i="4"/>
  <c r="M16" i="4"/>
  <c r="E16" i="4"/>
  <c r="M14" i="4"/>
  <c r="E14" i="4"/>
  <c r="M12" i="4"/>
  <c r="E12" i="4"/>
  <c r="M26" i="4"/>
  <c r="E26" i="4"/>
  <c r="M30" i="4"/>
  <c r="E30" i="4"/>
  <c r="M34" i="4"/>
  <c r="E34" i="4"/>
  <c r="M38" i="4"/>
  <c r="E38" i="4"/>
  <c r="M25" i="4"/>
  <c r="E25" i="4"/>
  <c r="M29" i="4"/>
  <c r="E29" i="4"/>
  <c r="M33" i="4"/>
  <c r="E33" i="4"/>
  <c r="M37" i="4"/>
  <c r="E37" i="4"/>
  <c r="M41" i="4"/>
  <c r="E41" i="4"/>
  <c r="N20" i="4"/>
  <c r="N16" i="4"/>
  <c r="N12" i="4"/>
  <c r="N24" i="4"/>
  <c r="N22" i="4"/>
  <c r="N18" i="4"/>
  <c r="N14" i="4"/>
  <c r="C41" i="1"/>
  <c r="L41" i="1" s="1"/>
  <c r="C6" i="1"/>
  <c r="G6" i="1"/>
  <c r="E22" i="1" l="1"/>
  <c r="M22" i="1"/>
  <c r="E23" i="1"/>
  <c r="M23" i="1"/>
  <c r="M37" i="1"/>
  <c r="E37" i="1"/>
  <c r="M21" i="1"/>
  <c r="E21" i="1"/>
  <c r="E36" i="1"/>
  <c r="M36" i="1"/>
  <c r="E20" i="1"/>
  <c r="M20" i="1"/>
  <c r="E26" i="1"/>
  <c r="M26" i="1"/>
  <c r="N36" i="1"/>
  <c r="N21" i="1"/>
  <c r="J21" i="1"/>
  <c r="N23" i="1"/>
  <c r="C5" i="1"/>
  <c r="K6" i="1"/>
  <c r="E38" i="1"/>
  <c r="M38" i="1"/>
  <c r="J11" i="1"/>
  <c r="N11" i="1"/>
  <c r="E39" i="1"/>
  <c r="M39" i="1"/>
  <c r="E35" i="1"/>
  <c r="M35" i="1"/>
  <c r="M29" i="1"/>
  <c r="E29" i="1"/>
  <c r="M13" i="1"/>
  <c r="E13" i="1"/>
  <c r="E28" i="1"/>
  <c r="M28" i="1"/>
  <c r="E12" i="1"/>
  <c r="M12" i="1"/>
  <c r="N35" i="1"/>
  <c r="M11" i="1"/>
  <c r="E11" i="1"/>
  <c r="N17" i="1"/>
  <c r="J17" i="1"/>
  <c r="N29" i="1"/>
  <c r="J29" i="1"/>
  <c r="N39" i="1"/>
  <c r="N41" i="1"/>
  <c r="J41" i="1"/>
  <c r="E14" i="1"/>
  <c r="M14" i="1"/>
  <c r="N14" i="1"/>
  <c r="J14" i="1"/>
  <c r="N22" i="1"/>
  <c r="J22" i="1"/>
  <c r="N30" i="1"/>
  <c r="J30" i="1"/>
  <c r="N38" i="1"/>
  <c r="J38" i="1"/>
  <c r="E15" i="1"/>
  <c r="M15" i="1"/>
  <c r="N12" i="1"/>
  <c r="N13" i="1"/>
  <c r="J13" i="1"/>
  <c r="N33" i="1"/>
  <c r="J33" i="1"/>
  <c r="M25" i="1"/>
  <c r="E25" i="1"/>
  <c r="M40" i="1"/>
  <c r="E40" i="1"/>
  <c r="M24" i="1"/>
  <c r="E24" i="1"/>
  <c r="E18" i="1"/>
  <c r="M18" i="1"/>
  <c r="N15" i="1"/>
  <c r="E30" i="1"/>
  <c r="M30" i="1"/>
  <c r="N18" i="1"/>
  <c r="J18" i="1"/>
  <c r="N26" i="1"/>
  <c r="J26" i="1"/>
  <c r="N34" i="1"/>
  <c r="J34" i="1"/>
  <c r="M31" i="1"/>
  <c r="E31" i="1"/>
  <c r="M19" i="1"/>
  <c r="E19" i="1"/>
  <c r="N25" i="1"/>
  <c r="J25" i="1"/>
  <c r="N37" i="1"/>
  <c r="J37" i="1"/>
  <c r="M33" i="1"/>
  <c r="E33" i="1"/>
  <c r="M17" i="1"/>
  <c r="E17" i="1"/>
  <c r="M32" i="1"/>
  <c r="E32" i="1"/>
  <c r="M16" i="1"/>
  <c r="E16" i="1"/>
  <c r="E34" i="1"/>
  <c r="M34" i="1"/>
  <c r="E27" i="1"/>
  <c r="M27" i="1"/>
  <c r="E41" i="1"/>
  <c r="N31" i="1"/>
  <c r="B25" i="5"/>
  <c r="C25" i="5" s="1"/>
  <c r="E25" i="5" s="1"/>
  <c r="F25" i="5" s="1"/>
  <c r="K17" i="5"/>
  <c r="C22" i="5"/>
  <c r="E22" i="5" s="1"/>
  <c r="F22" i="5" s="1"/>
  <c r="C21" i="5"/>
  <c r="E21" i="5" s="1"/>
  <c r="F21" i="5" s="1"/>
  <c r="C20" i="5"/>
  <c r="E20" i="5" s="1"/>
  <c r="F20" i="5" s="1"/>
  <c r="C23" i="5"/>
  <c r="E23" i="5" s="1"/>
  <c r="F23" i="5" s="1"/>
  <c r="C24" i="5"/>
  <c r="E24" i="5" s="1"/>
  <c r="F24" i="5" s="1"/>
  <c r="K3" i="4"/>
  <c r="C4" i="4"/>
  <c r="H4" i="4" s="1"/>
  <c r="G6" i="4" s="1"/>
  <c r="K5" i="1" l="1"/>
  <c r="C8" i="1"/>
  <c r="K8" i="1" s="1"/>
  <c r="H5" i="1"/>
  <c r="B26" i="5"/>
  <c r="C26" i="5" s="1"/>
  <c r="E26" i="5" s="1"/>
  <c r="F26" i="5" s="1"/>
  <c r="C6" i="4"/>
  <c r="K4" i="4"/>
  <c r="P28" i="1" l="1"/>
  <c r="P14" i="1"/>
  <c r="P18" i="1"/>
  <c r="P22" i="1"/>
  <c r="P26" i="1"/>
  <c r="P32" i="1"/>
  <c r="P36" i="1"/>
  <c r="P40" i="1"/>
  <c r="P29" i="1"/>
  <c r="P15" i="1"/>
  <c r="P19" i="1"/>
  <c r="P23" i="1"/>
  <c r="P27" i="1"/>
  <c r="P33" i="1"/>
  <c r="P37" i="1"/>
  <c r="P41" i="1"/>
  <c r="P12" i="1"/>
  <c r="P20" i="1"/>
  <c r="P30" i="1"/>
  <c r="P38" i="1"/>
  <c r="P31" i="1"/>
  <c r="P39" i="1"/>
  <c r="P25" i="1"/>
  <c r="P13" i="1"/>
  <c r="P21" i="1"/>
  <c r="P16" i="1"/>
  <c r="P24" i="1"/>
  <c r="P34" i="1"/>
  <c r="P11" i="1"/>
  <c r="P17" i="1"/>
  <c r="P35" i="1"/>
  <c r="B27" i="5"/>
  <c r="C27" i="5" s="1"/>
  <c r="E27" i="5" s="1"/>
  <c r="F27" i="5" s="1"/>
  <c r="K6" i="4"/>
  <c r="C5" i="4"/>
  <c r="B28" i="5" l="1"/>
  <c r="C28" i="5" s="1"/>
  <c r="E28" i="5" s="1"/>
  <c r="F28" i="5" s="1"/>
  <c r="K5" i="4"/>
  <c r="C8" i="4"/>
  <c r="B29" i="5" l="1"/>
  <c r="C29" i="5" s="1"/>
  <c r="E29" i="5" s="1"/>
  <c r="F29" i="5" s="1"/>
  <c r="K8" i="4"/>
  <c r="G3" i="4"/>
  <c r="B30" i="5" l="1"/>
  <c r="C30" i="5" s="1"/>
  <c r="E30" i="5" s="1"/>
  <c r="F30" i="5" s="1"/>
  <c r="P12" i="4"/>
  <c r="P14" i="4"/>
  <c r="P24" i="4"/>
  <c r="P37" i="4"/>
  <c r="P35" i="4"/>
  <c r="P15" i="4"/>
  <c r="P16" i="4"/>
  <c r="P29" i="4"/>
  <c r="P27" i="4"/>
  <c r="P41" i="4"/>
  <c r="P39" i="4"/>
  <c r="P38" i="4"/>
  <c r="P36" i="4"/>
  <c r="P33" i="4"/>
  <c r="P31" i="4"/>
  <c r="P30" i="4"/>
  <c r="P28" i="4"/>
  <c r="P25" i="4"/>
  <c r="P40" i="4"/>
  <c r="P21" i="4"/>
  <c r="P19" i="4"/>
  <c r="P34" i="4"/>
  <c r="P32" i="4"/>
  <c r="P13" i="4"/>
  <c r="P11" i="4"/>
  <c r="P26" i="4"/>
  <c r="P23" i="4"/>
  <c r="P20" i="4"/>
  <c r="P18" i="4"/>
  <c r="P17" i="4"/>
  <c r="P22" i="4"/>
  <c r="B31" i="5" l="1"/>
  <c r="C31" i="5" s="1"/>
  <c r="E31" i="5" s="1"/>
  <c r="F31" i="5" s="1"/>
  <c r="B32" i="5" l="1"/>
  <c r="C32" i="5" s="1"/>
  <c r="E32" i="5" s="1"/>
  <c r="F32" i="5" s="1"/>
  <c r="B33" i="5" l="1"/>
  <c r="C33" i="5" s="1"/>
  <c r="E33" i="5" s="1"/>
  <c r="F33" i="5" s="1"/>
  <c r="B34" i="5" l="1"/>
  <c r="C34" i="5" s="1"/>
  <c r="E34" i="5" s="1"/>
  <c r="F34" i="5" s="1"/>
  <c r="B35" i="5" l="1"/>
  <c r="C35" i="5" s="1"/>
  <c r="E35" i="5" s="1"/>
  <c r="F35" i="5" s="1"/>
  <c r="B36" i="5" l="1"/>
  <c r="C36" i="5" s="1"/>
  <c r="E36" i="5" s="1"/>
  <c r="F36" i="5" s="1"/>
  <c r="B37" i="5" l="1"/>
  <c r="C37" i="5" s="1"/>
  <c r="E37" i="5" s="1"/>
  <c r="F37" i="5" s="1"/>
  <c r="B38" i="5" l="1"/>
  <c r="C38" i="5" s="1"/>
  <c r="E38" i="5" s="1"/>
  <c r="F38" i="5" s="1"/>
  <c r="B39" i="5" l="1"/>
  <c r="C39" i="5" s="1"/>
  <c r="E39" i="5" s="1"/>
  <c r="F39" i="5" s="1"/>
  <c r="B40" i="5" l="1"/>
  <c r="C40" i="5" s="1"/>
  <c r="E40" i="5" s="1"/>
  <c r="F40" i="5" s="1"/>
  <c r="B41" i="5" l="1"/>
  <c r="C41" i="5" s="1"/>
  <c r="E41" i="5" s="1"/>
  <c r="F41" i="5" s="1"/>
  <c r="B42" i="5" l="1"/>
  <c r="C42" i="5" s="1"/>
  <c r="E42" i="5" s="1"/>
  <c r="F42" i="5" s="1"/>
  <c r="B43" i="5" l="1"/>
  <c r="C43" i="5" s="1"/>
  <c r="E43" i="5" s="1"/>
  <c r="F43" i="5" s="1"/>
  <c r="B44" i="5" l="1"/>
  <c r="C44" i="5" s="1"/>
  <c r="E44" i="5" s="1"/>
  <c r="F44" i="5" s="1"/>
  <c r="B45" i="5" l="1"/>
  <c r="C45" i="5" s="1"/>
  <c r="E45" i="5" s="1"/>
  <c r="F45" i="5" s="1"/>
  <c r="B46" i="5" l="1"/>
  <c r="C46" i="5" s="1"/>
  <c r="E46" i="5" s="1"/>
  <c r="F46" i="5" s="1"/>
  <c r="B47" i="5" l="1"/>
  <c r="C47" i="5" s="1"/>
  <c r="E47" i="5" s="1"/>
  <c r="F47" i="5" s="1"/>
  <c r="B48" i="5" l="1"/>
  <c r="C48" i="5" s="1"/>
  <c r="E48" i="5" s="1"/>
  <c r="F48" i="5" s="1"/>
  <c r="B49" i="5" l="1"/>
  <c r="C49" i="5" s="1"/>
  <c r="E49" i="5" s="1"/>
  <c r="F49" i="5" s="1"/>
  <c r="B50" i="5" l="1"/>
  <c r="C50" i="5" s="1"/>
  <c r="E50" i="5" s="1"/>
  <c r="F50" i="5" s="1"/>
  <c r="B51" i="5" l="1"/>
  <c r="C51" i="5" s="1"/>
  <c r="E51" i="5" s="1"/>
  <c r="F51" i="5" s="1"/>
  <c r="B52" i="5" l="1"/>
  <c r="C52" i="5" s="1"/>
  <c r="E52" i="5" s="1"/>
  <c r="F52" i="5" s="1"/>
  <c r="B53" i="5" l="1"/>
  <c r="C53" i="5" s="1"/>
  <c r="E53" i="5" s="1"/>
  <c r="F53" i="5" s="1"/>
  <c r="B54" i="5" l="1"/>
  <c r="C54" i="5" s="1"/>
  <c r="E54" i="5" s="1"/>
  <c r="F54" i="5" s="1"/>
  <c r="B55" i="5" l="1"/>
  <c r="C55" i="5" s="1"/>
  <c r="E55" i="5" s="1"/>
  <c r="F55" i="5" s="1"/>
  <c r="B56" i="5" l="1"/>
  <c r="C56" i="5" s="1"/>
  <c r="E56" i="5" s="1"/>
  <c r="F56" i="5" s="1"/>
  <c r="B57" i="5" l="1"/>
  <c r="C57" i="5" s="1"/>
  <c r="E57" i="5" s="1"/>
  <c r="F57" i="5" s="1"/>
  <c r="B58" i="5" l="1"/>
  <c r="C58" i="5" s="1"/>
  <c r="E58" i="5" s="1"/>
  <c r="F58" i="5" s="1"/>
  <c r="B59" i="5" l="1"/>
  <c r="C59" i="5" s="1"/>
  <c r="E59" i="5" s="1"/>
  <c r="F59" i="5" s="1"/>
  <c r="B60" i="5" l="1"/>
  <c r="C60" i="5" s="1"/>
  <c r="E60" i="5" s="1"/>
  <c r="F60" i="5" s="1"/>
  <c r="B61" i="5" l="1"/>
  <c r="C61" i="5" s="1"/>
  <c r="E61" i="5" s="1"/>
  <c r="F61" i="5" s="1"/>
  <c r="B62" i="5" l="1"/>
  <c r="C62" i="5" s="1"/>
  <c r="E62" i="5" s="1"/>
  <c r="F62" i="5" s="1"/>
  <c r="B63" i="5" l="1"/>
  <c r="C63" i="5" s="1"/>
  <c r="E63" i="5" s="1"/>
  <c r="F63" i="5" s="1"/>
  <c r="B64" i="5" l="1"/>
  <c r="C64" i="5" s="1"/>
  <c r="E64" i="5" s="1"/>
  <c r="F64" i="5" s="1"/>
  <c r="B65" i="5" l="1"/>
  <c r="C65" i="5" s="1"/>
  <c r="E65" i="5" s="1"/>
  <c r="F65" i="5" s="1"/>
  <c r="B66" i="5" l="1"/>
  <c r="C66" i="5" s="1"/>
  <c r="E66" i="5" s="1"/>
  <c r="F66" i="5" s="1"/>
  <c r="B67" i="5" l="1"/>
  <c r="C67" i="5" s="1"/>
  <c r="E67" i="5" s="1"/>
  <c r="F67" i="5" s="1"/>
  <c r="B68" i="5" l="1"/>
  <c r="C68" i="5" s="1"/>
  <c r="E68" i="5" s="1"/>
  <c r="F68" i="5" s="1"/>
  <c r="B69" i="5" l="1"/>
  <c r="C69" i="5" s="1"/>
  <c r="E69" i="5" s="1"/>
  <c r="F69" i="5" s="1"/>
  <c r="B70" i="5" l="1"/>
  <c r="C70" i="5" s="1"/>
  <c r="E70" i="5" s="1"/>
  <c r="F70" i="5" s="1"/>
  <c r="B71" i="5" l="1"/>
  <c r="C71" i="5" s="1"/>
  <c r="E71" i="5" s="1"/>
  <c r="F71" i="5" s="1"/>
  <c r="B72" i="5" l="1"/>
  <c r="C72" i="5" s="1"/>
  <c r="E72" i="5" s="1"/>
  <c r="F72" i="5" s="1"/>
  <c r="B73" i="5" l="1"/>
  <c r="C73" i="5" s="1"/>
  <c r="E73" i="5" s="1"/>
  <c r="F73" i="5" s="1"/>
  <c r="B74" i="5" l="1"/>
  <c r="C74" i="5" s="1"/>
  <c r="E74" i="5" s="1"/>
  <c r="F74" i="5" s="1"/>
  <c r="B75" i="5" l="1"/>
  <c r="C75" i="5" s="1"/>
  <c r="E75" i="5" s="1"/>
  <c r="F75" i="5" s="1"/>
</calcChain>
</file>

<file path=xl/sharedStrings.xml><?xml version="1.0" encoding="utf-8"?>
<sst xmlns="http://schemas.openxmlformats.org/spreadsheetml/2006/main" count="134" uniqueCount="36">
  <si>
    <t>intercambiador</t>
  </si>
  <si>
    <t>de calor</t>
  </si>
  <si>
    <t>datos</t>
  </si>
  <si>
    <t>Qabs1</t>
  </si>
  <si>
    <t>Qcec1</t>
  </si>
  <si>
    <t>Qabs2</t>
  </si>
  <si>
    <t>Qced2</t>
  </si>
  <si>
    <t>m1</t>
  </si>
  <si>
    <t>m2</t>
  </si>
  <si>
    <t>m3</t>
  </si>
  <si>
    <t>m4</t>
  </si>
  <si>
    <t>t1</t>
  </si>
  <si>
    <t>t2</t>
  </si>
  <si>
    <t>t3</t>
  </si>
  <si>
    <t>t4</t>
  </si>
  <si>
    <t>AU</t>
  </si>
  <si>
    <t>CP</t>
  </si>
  <si>
    <t>caudal masa</t>
  </si>
  <si>
    <t>temp final</t>
  </si>
  <si>
    <t>temp inicial</t>
  </si>
  <si>
    <t>Qtotal</t>
  </si>
  <si>
    <t>Qtotal h20</t>
  </si>
  <si>
    <t>Qtota</t>
  </si>
  <si>
    <t>temeratura</t>
  </si>
  <si>
    <t>inicial</t>
  </si>
  <si>
    <t>temperatura</t>
  </si>
  <si>
    <t>finales</t>
  </si>
  <si>
    <t>kw-h</t>
  </si>
  <si>
    <t>bidones</t>
  </si>
  <si>
    <t>kw-h ahorrado</t>
  </si>
  <si>
    <t>kw-h gastadp</t>
  </si>
  <si>
    <t>CAlCULO DE CAUDAL DEL SEGUNDO INTERCAMBIADOR</t>
  </si>
  <si>
    <t>QABS1</t>
  </si>
  <si>
    <t>temp agua C</t>
  </si>
  <si>
    <t>Caudal de 2</t>
  </si>
  <si>
    <t>litros de pozo 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</si>
</sst>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;[Red]&quot;$&quot;\ \-#,##0"/>
  </numFmts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7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6" borderId="4" xfId="0" applyFill="1" applyBorder="1"/>
    <xf numFmtId="0" fontId="0" fillId="5" borderId="2" xfId="0" applyFill="1" applyBorder="1"/>
    <xf numFmtId="0" fontId="1" fillId="7" borderId="1" xfId="0" applyFont="1" applyFill="1" applyBorder="1"/>
    <xf numFmtId="0" fontId="0" fillId="2" borderId="8" xfId="0" applyFill="1" applyBorder="1"/>
    <xf numFmtId="0" fontId="0" fillId="5" borderId="0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8" borderId="12" xfId="0" applyFill="1" applyBorder="1"/>
    <xf numFmtId="0" fontId="0" fillId="9" borderId="12" xfId="0" applyFill="1" applyBorder="1"/>
    <xf numFmtId="0" fontId="1" fillId="7" borderId="12" xfId="0" applyFont="1" applyFill="1" applyBorder="1"/>
    <xf numFmtId="164" fontId="0" fillId="0" borderId="1" xfId="0" applyNumberFormat="1" applyBorder="1"/>
    <xf numFmtId="0" fontId="0" fillId="4" borderId="0" xfId="0" applyFill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4" borderId="1" xfId="0" applyNumberFormat="1" applyFill="1" applyBorder="1"/>
    <xf numFmtId="0" fontId="0" fillId="2" borderId="0" xfId="0" applyFill="1" applyBorder="1"/>
    <xf numFmtId="0" fontId="0" fillId="11" borderId="0" xfId="0" applyFill="1"/>
    <xf numFmtId="0" fontId="2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'datos y tablas'!$K$11:$K$41</c:f>
              <c:numCache>
                <c:formatCode>General</c:formatCode>
                <c:ptCount val="31"/>
                <c:pt idx="0">
                  <c:v>31</c:v>
                </c:pt>
                <c:pt idx="1">
                  <c:v>31.5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'datos y tablas'!$C$11:$C$41</c:f>
              <c:numCache>
                <c:formatCode>General</c:formatCode>
                <c:ptCount val="31"/>
                <c:pt idx="0">
                  <c:v>-2.4857514818360165</c:v>
                </c:pt>
                <c:pt idx="1">
                  <c:v>-2.9789330695330376</c:v>
                </c:pt>
                <c:pt idx="2">
                  <c:v>-3.4681629059862158</c:v>
                </c:pt>
                <c:pt idx="3">
                  <c:v>-4.4637249250841853</c:v>
                </c:pt>
                <c:pt idx="4">
                  <c:v>-5.4965371349731065</c:v>
                </c:pt>
                <c:pt idx="5">
                  <c:v>-6.5712671575437476</c:v>
                </c:pt>
                <c:pt idx="6">
                  <c:v>-7.6882531364750646</c:v>
                </c:pt>
                <c:pt idx="7">
                  <c:v>-8.8465365612332594</c:v>
                </c:pt>
                <c:pt idx="8">
                  <c:v>-10.044747028627601</c:v>
                </c:pt>
                <c:pt idx="9">
                  <c:v>-11.281411346728763</c:v>
                </c:pt>
                <c:pt idx="10">
                  <c:v>-12.555071246248829</c:v>
                </c:pt>
                <c:pt idx="11">
                  <c:v>-13.864328577534376</c:v>
                </c:pt>
                <c:pt idx="12">
                  <c:v>-15.207860753187799</c:v>
                </c:pt>
                <c:pt idx="13">
                  <c:v>-16.584423481390882</c:v>
                </c:pt>
                <c:pt idx="14">
                  <c:v>-17.992848082800034</c:v>
                </c:pt>
                <c:pt idx="15">
                  <c:v>-19.432036658030299</c:v>
                </c:pt>
                <c:pt idx="16">
                  <c:v>-20.900956602981381</c:v>
                </c:pt>
                <c:pt idx="17">
                  <c:v>-22.398635154993119</c:v>
                </c:pt>
                <c:pt idx="18">
                  <c:v>-23.924154266655449</c:v>
                </c:pt>
                <c:pt idx="19">
                  <c:v>-25.476645918265124</c:v>
                </c:pt>
                <c:pt idx="20">
                  <c:v>-27.05528789091457</c:v>
                </c:pt>
                <c:pt idx="21">
                  <c:v>-28.659299981020968</c:v>
                </c:pt>
                <c:pt idx="22">
                  <c:v>-30.287940619796732</c:v>
                </c:pt>
                <c:pt idx="23">
                  <c:v>-31.940503855721587</c:v>
                </c:pt>
                <c:pt idx="24">
                  <c:v>-33.616316658383582</c:v>
                </c:pt>
                <c:pt idx="25">
                  <c:v>-35.314736504971542</c:v>
                </c:pt>
                <c:pt idx="26">
                  <c:v>-37.035149214615878</c:v>
                </c:pt>
                <c:pt idx="27">
                  <c:v>-38.776966999881942</c:v>
                </c:pt>
                <c:pt idx="28">
                  <c:v>-40.539626708633108</c:v>
                </c:pt>
                <c:pt idx="29">
                  <c:v>-42.322588233033613</c:v>
                </c:pt>
                <c:pt idx="30">
                  <c:v>-44.125333065602433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40-48C9-AD49-880E37520C9B}"/>
            </c:ext>
          </c:extLst>
        </c:ser>
        <c:ser>
          <c:idx val="1"/>
          <c:order val="1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'datos y tablas'!$K$11:$K$41</c:f>
              <c:numCache>
                <c:formatCode>General</c:formatCode>
                <c:ptCount val="31"/>
                <c:pt idx="0">
                  <c:v>31</c:v>
                </c:pt>
                <c:pt idx="1">
                  <c:v>31.5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'datos y tablas'!$E$11:$E$41</c:f>
              <c:numCache>
                <c:formatCode>General</c:formatCode>
                <c:ptCount val="31"/>
                <c:pt idx="0">
                  <c:v>-29.494248518163982</c:v>
                </c:pt>
                <c:pt idx="1">
                  <c:v>-29.001066930466958</c:v>
                </c:pt>
                <c:pt idx="2">
                  <c:v>-28.511837094013782</c:v>
                </c:pt>
                <c:pt idx="3">
                  <c:v>-27.516275074915811</c:v>
                </c:pt>
                <c:pt idx="4">
                  <c:v>-26.48346286502689</c:v>
                </c:pt>
                <c:pt idx="5">
                  <c:v>-25.408732842456249</c:v>
                </c:pt>
                <c:pt idx="6">
                  <c:v>-24.291746863524931</c:v>
                </c:pt>
                <c:pt idx="7">
                  <c:v>-23.133463438766739</c:v>
                </c:pt>
                <c:pt idx="8">
                  <c:v>-21.935252971372396</c:v>
                </c:pt>
                <c:pt idx="9">
                  <c:v>-20.698588653271234</c:v>
                </c:pt>
                <c:pt idx="10">
                  <c:v>-19.424928753751168</c:v>
                </c:pt>
                <c:pt idx="11">
                  <c:v>-18.115671422465621</c:v>
                </c:pt>
                <c:pt idx="12">
                  <c:v>-16.772139246812198</c:v>
                </c:pt>
                <c:pt idx="13">
                  <c:v>-15.395576518609115</c:v>
                </c:pt>
                <c:pt idx="14">
                  <c:v>-13.987151917199963</c:v>
                </c:pt>
                <c:pt idx="15">
                  <c:v>-12.547963341969698</c:v>
                </c:pt>
                <c:pt idx="16">
                  <c:v>-11.079043397018616</c:v>
                </c:pt>
                <c:pt idx="17">
                  <c:v>-9.5813648450068776</c:v>
                </c:pt>
                <c:pt idx="18">
                  <c:v>-8.0558457333445475</c:v>
                </c:pt>
                <c:pt idx="19">
                  <c:v>-6.5033540817348729</c:v>
                </c:pt>
                <c:pt idx="20">
                  <c:v>-4.9247121090854264</c:v>
                </c:pt>
                <c:pt idx="21">
                  <c:v>-3.3207000189790286</c:v>
                </c:pt>
                <c:pt idx="22">
                  <c:v>-1.6920593802032649</c:v>
                </c:pt>
                <c:pt idx="23">
                  <c:v>-3.9496144278409417E-2</c:v>
                </c:pt>
                <c:pt idx="24">
                  <c:v>1.6363166583835849</c:v>
                </c:pt>
                <c:pt idx="25">
                  <c:v>3.3347365049715449</c:v>
                </c:pt>
                <c:pt idx="26">
                  <c:v>5.0551492146158807</c:v>
                </c:pt>
                <c:pt idx="27">
                  <c:v>6.7969669998819455</c:v>
                </c:pt>
                <c:pt idx="28">
                  <c:v>8.559626708633111</c:v>
                </c:pt>
                <c:pt idx="29">
                  <c:v>10.342588233033617</c:v>
                </c:pt>
                <c:pt idx="30">
                  <c:v>12.145333065602436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40-48C9-AD49-880E3752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92512"/>
        <c:axId val="115394816"/>
      </c:scatterChart>
      <c:valAx>
        <c:axId val="115392512"/>
        <c:scaling>
          <c:orientation val="minMax"/>
          <c:max val="70"/>
          <c:min val="30"/>
        </c:scaling>
        <c:delete val="0"/>
        <c:axPos val="t"/>
        <c:numFmt formatCode="General" sourceLinked="1"/>
        <c:majorTickMark val="out"/>
        <c:minorTickMark val="none"/>
        <c:tickLblPos val="nextTo"/>
        <c:crossAx val="115394816"/>
        <c:crosses val="autoZero"/>
        <c:crossBetween val="midCat"/>
      </c:valAx>
      <c:valAx>
        <c:axId val="11539481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9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v>energia ahorrada</c:v>
          </c:tx>
          <c:spPr>
            <a:solidFill>
              <a:schemeClr val="accent1"/>
            </a:solidFill>
          </c:spPr>
          <c:cat>
            <c:numRef>
              <c:f>'datos y tablas'!$K$11:$K$41</c:f>
              <c:numCache>
                <c:formatCode>General</c:formatCode>
                <c:ptCount val="31"/>
                <c:pt idx="0">
                  <c:v>31</c:v>
                </c:pt>
                <c:pt idx="1">
                  <c:v>31.5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'datos y tablas'!$B$11:$B$41</c:f>
              <c:numCache>
                <c:formatCode>General</c:formatCode>
                <c:ptCount val="31"/>
                <c:pt idx="0">
                  <c:v>2.4857514818360165</c:v>
                </c:pt>
                <c:pt idx="1">
                  <c:v>2.9789330695330376</c:v>
                </c:pt>
                <c:pt idx="2">
                  <c:v>3.4681629059862158</c:v>
                </c:pt>
                <c:pt idx="3">
                  <c:v>4.4637249250841853</c:v>
                </c:pt>
                <c:pt idx="4">
                  <c:v>5.4965371349731065</c:v>
                </c:pt>
                <c:pt idx="5">
                  <c:v>6.5712671575437476</c:v>
                </c:pt>
                <c:pt idx="6">
                  <c:v>7.6882531364750646</c:v>
                </c:pt>
                <c:pt idx="7">
                  <c:v>8.8465365612332594</c:v>
                </c:pt>
                <c:pt idx="8">
                  <c:v>10.044747028627601</c:v>
                </c:pt>
                <c:pt idx="9">
                  <c:v>11.281411346728763</c:v>
                </c:pt>
                <c:pt idx="10">
                  <c:v>12.555071246248829</c:v>
                </c:pt>
                <c:pt idx="11">
                  <c:v>13.864328577534376</c:v>
                </c:pt>
                <c:pt idx="12">
                  <c:v>15.207860753187799</c:v>
                </c:pt>
                <c:pt idx="13">
                  <c:v>16.584423481390882</c:v>
                </c:pt>
                <c:pt idx="14">
                  <c:v>17.992848082800034</c:v>
                </c:pt>
                <c:pt idx="15">
                  <c:v>19.432036658030299</c:v>
                </c:pt>
                <c:pt idx="16">
                  <c:v>20.900956602981381</c:v>
                </c:pt>
                <c:pt idx="17">
                  <c:v>22.398635154993119</c:v>
                </c:pt>
                <c:pt idx="18">
                  <c:v>23.924154266655449</c:v>
                </c:pt>
                <c:pt idx="19">
                  <c:v>25.476645918265124</c:v>
                </c:pt>
                <c:pt idx="20">
                  <c:v>27.05528789091457</c:v>
                </c:pt>
                <c:pt idx="21">
                  <c:v>28.659299981020968</c:v>
                </c:pt>
                <c:pt idx="22">
                  <c:v>30.287940619796732</c:v>
                </c:pt>
                <c:pt idx="23">
                  <c:v>31.940503855721587</c:v>
                </c:pt>
                <c:pt idx="24">
                  <c:v>33.616316658383582</c:v>
                </c:pt>
                <c:pt idx="25">
                  <c:v>35.314736504971542</c:v>
                </c:pt>
                <c:pt idx="26">
                  <c:v>37.035149214615878</c:v>
                </c:pt>
                <c:pt idx="27">
                  <c:v>38.776966999881942</c:v>
                </c:pt>
                <c:pt idx="28">
                  <c:v>40.539626708633108</c:v>
                </c:pt>
                <c:pt idx="29">
                  <c:v>42.322588233033613</c:v>
                </c:pt>
                <c:pt idx="30">
                  <c:v>44.125333065602433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2-4911-8783-7C5048B1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1776"/>
        <c:axId val="76093312"/>
      </c:areaChart>
      <c:areaChart>
        <c:grouping val="standard"/>
        <c:varyColors val="0"/>
        <c:ser>
          <c:idx val="1"/>
          <c:order val="1"/>
          <c:tx>
            <c:v>energia usada</c:v>
          </c:tx>
          <c:spPr>
            <a:solidFill>
              <a:schemeClr val="tx1">
                <a:lumMod val="85000"/>
                <a:lumOff val="15000"/>
                <a:alpha val="16000"/>
              </a:schemeClr>
            </a:solidFill>
            <a:ln w="25400">
              <a:noFill/>
            </a:ln>
          </c:spPr>
          <c:cat>
            <c:numRef>
              <c:f>'datos y tablas'!$K$11:$K$41</c:f>
              <c:numCache>
                <c:formatCode>General</c:formatCode>
                <c:ptCount val="31"/>
                <c:pt idx="0">
                  <c:v>31</c:v>
                </c:pt>
                <c:pt idx="1">
                  <c:v>31.5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'datos y tablas'!$F$11:$F$41</c:f>
              <c:numCache>
                <c:formatCode>General</c:formatCode>
                <c:ptCount val="31"/>
                <c:pt idx="0">
                  <c:v>-31.979999999999997</c:v>
                </c:pt>
                <c:pt idx="1">
                  <c:v>-31.979999999999997</c:v>
                </c:pt>
                <c:pt idx="2">
                  <c:v>-31.979999999999997</c:v>
                </c:pt>
                <c:pt idx="3">
                  <c:v>-31.979999999999997</c:v>
                </c:pt>
                <c:pt idx="4">
                  <c:v>-31.979999999999997</c:v>
                </c:pt>
                <c:pt idx="5">
                  <c:v>-31.979999999999997</c:v>
                </c:pt>
                <c:pt idx="6">
                  <c:v>-31.979999999999997</c:v>
                </c:pt>
                <c:pt idx="7">
                  <c:v>-31.979999999999997</c:v>
                </c:pt>
                <c:pt idx="8">
                  <c:v>-31.979999999999997</c:v>
                </c:pt>
                <c:pt idx="9">
                  <c:v>-31.979999999999997</c:v>
                </c:pt>
                <c:pt idx="10">
                  <c:v>-31.979999999999997</c:v>
                </c:pt>
                <c:pt idx="11">
                  <c:v>-31.979999999999997</c:v>
                </c:pt>
                <c:pt idx="12">
                  <c:v>-31.979999999999997</c:v>
                </c:pt>
                <c:pt idx="13">
                  <c:v>-31.979999999999997</c:v>
                </c:pt>
                <c:pt idx="14">
                  <c:v>-31.979999999999997</c:v>
                </c:pt>
                <c:pt idx="15">
                  <c:v>-31.979999999999997</c:v>
                </c:pt>
                <c:pt idx="16">
                  <c:v>-31.979999999999997</c:v>
                </c:pt>
                <c:pt idx="17">
                  <c:v>-31.979999999999997</c:v>
                </c:pt>
                <c:pt idx="18">
                  <c:v>-31.979999999999997</c:v>
                </c:pt>
                <c:pt idx="19">
                  <c:v>-31.979999999999997</c:v>
                </c:pt>
                <c:pt idx="20">
                  <c:v>-31.979999999999997</c:v>
                </c:pt>
                <c:pt idx="21">
                  <c:v>-31.979999999999997</c:v>
                </c:pt>
                <c:pt idx="22">
                  <c:v>-31.979999999999997</c:v>
                </c:pt>
                <c:pt idx="23">
                  <c:v>-31.979999999999997</c:v>
                </c:pt>
                <c:pt idx="24">
                  <c:v>-31.979999999999997</c:v>
                </c:pt>
                <c:pt idx="25">
                  <c:v>-31.979999999999997</c:v>
                </c:pt>
                <c:pt idx="26">
                  <c:v>-31.979999999999997</c:v>
                </c:pt>
                <c:pt idx="27">
                  <c:v>-31.979999999999997</c:v>
                </c:pt>
                <c:pt idx="28">
                  <c:v>-31.979999999999997</c:v>
                </c:pt>
                <c:pt idx="29">
                  <c:v>-31.979999999999997</c:v>
                </c:pt>
                <c:pt idx="30">
                  <c:v>-31.979999999999997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2-4911-8783-7C5048B1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28"/>
        <c:axId val="76094848"/>
      </c:areaChart>
      <c:catAx>
        <c:axId val="760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93312"/>
        <c:crosses val="autoZero"/>
        <c:auto val="1"/>
        <c:lblAlgn val="ctr"/>
        <c:lblOffset val="100"/>
        <c:noMultiLvlLbl val="0"/>
      </c:catAx>
      <c:valAx>
        <c:axId val="760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91776"/>
        <c:crosses val="autoZero"/>
        <c:crossBetween val="midCat"/>
      </c:valAx>
      <c:valAx>
        <c:axId val="7609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108928"/>
        <c:crosses val="max"/>
        <c:crossBetween val="midCat"/>
      </c:valAx>
      <c:catAx>
        <c:axId val="7610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948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180975</xdr:rowOff>
    </xdr:from>
    <xdr:to>
      <xdr:col>6</xdr:col>
      <xdr:colOff>238125</xdr:colOff>
      <xdr:row>15</xdr:row>
      <xdr:rowOff>66675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9525</xdr:rowOff>
    </xdr:from>
    <xdr:to>
      <xdr:col>6</xdr:col>
      <xdr:colOff>552450</xdr:colOff>
      <xdr:row>15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F1" zoomScaleNormal="100" workbookViewId="0">
      <pane ySplit="10" topLeftCell="A11" activePane="bottomLeft" state="frozen"/>
      <selection activeCell="C1" sqref="C1"/>
      <selection pane="bottomLeft" activeCell="F1" sqref="F1"/>
    </sheetView>
  </sheetViews>
  <sheetFormatPr baseColWidth="10" defaultRowHeight="15" x14ac:dyDescent="0.25"/>
  <cols>
    <col min="1" max="1" width="14.85546875" customWidth="1"/>
    <col min="7" max="7" width="11.5703125" customWidth="1"/>
    <col min="12" max="12" width="11.85546875" customWidth="1"/>
    <col min="15" max="15" width="15.140625" customWidth="1"/>
    <col min="16" max="16" width="13.85546875" customWidth="1"/>
  </cols>
  <sheetData>
    <row r="1" spans="1:16" ht="15.75" thickBot="1" x14ac:dyDescent="0.3">
      <c r="A1" t="s">
        <v>0</v>
      </c>
      <c r="B1" t="s">
        <v>1</v>
      </c>
    </row>
    <row r="2" spans="1:16" x14ac:dyDescent="0.25">
      <c r="B2" s="2" t="s">
        <v>2</v>
      </c>
      <c r="C2" s="6"/>
      <c r="D2" s="9" t="s">
        <v>17</v>
      </c>
      <c r="E2" s="9"/>
      <c r="F2" s="9" t="s">
        <v>19</v>
      </c>
      <c r="G2" s="9"/>
      <c r="H2" s="18" t="s">
        <v>18</v>
      </c>
      <c r="I2" s="11" t="s">
        <v>15</v>
      </c>
      <c r="J2" s="17" t="s">
        <v>16</v>
      </c>
      <c r="K2" s="21" t="s">
        <v>27</v>
      </c>
    </row>
    <row r="3" spans="1:16" x14ac:dyDescent="0.25">
      <c r="B3" s="2" t="s">
        <v>3</v>
      </c>
      <c r="C3" s="6">
        <f>(I3*(95-(26.5+2.775*H3)-(H3-30))/LN((95-(26.5-2.27*H3))/(H3-30)))/-1000</f>
        <v>19.432036658030299</v>
      </c>
      <c r="D3" s="14" t="s">
        <v>7</v>
      </c>
      <c r="E3" s="14">
        <v>0.22700000000000001</v>
      </c>
      <c r="F3" s="14" t="s">
        <v>11</v>
      </c>
      <c r="G3" s="14">
        <v>26</v>
      </c>
      <c r="H3" s="15">
        <v>45</v>
      </c>
      <c r="I3" s="10">
        <v>662</v>
      </c>
      <c r="J3" s="10">
        <v>4.0999999999999996</v>
      </c>
      <c r="K3" s="30">
        <f t="shared" ref="K3:K8" si="0">($C3/2)</f>
        <v>9.7160183290151494</v>
      </c>
      <c r="L3" t="s">
        <v>28</v>
      </c>
      <c r="M3">
        <f>((200*4.1*(32-2))/(30*60))*0.5</f>
        <v>6.8333333333333321</v>
      </c>
    </row>
    <row r="4" spans="1:16" x14ac:dyDescent="0.25">
      <c r="B4" s="2" t="s">
        <v>4</v>
      </c>
      <c r="C4" s="6">
        <f>-C3</f>
        <v>-19.432036658030299</v>
      </c>
      <c r="D4" s="16" t="s">
        <v>8</v>
      </c>
      <c r="E4" s="16">
        <v>0.1</v>
      </c>
      <c r="F4" s="16" t="s">
        <v>12</v>
      </c>
      <c r="G4" s="16">
        <v>95</v>
      </c>
      <c r="H4" s="16">
        <f>+G4+C4/(0.1*4.1*1)</f>
        <v>47.604788638950488</v>
      </c>
      <c r="K4" s="30">
        <f t="shared" si="0"/>
        <v>-9.7160183290151494</v>
      </c>
    </row>
    <row r="5" spans="1:16" x14ac:dyDescent="0.25">
      <c r="B5" s="2" t="s">
        <v>5</v>
      </c>
      <c r="C5" s="6">
        <f>-C6</f>
        <v>12.547963341969698</v>
      </c>
      <c r="D5" s="19" t="s">
        <v>9</v>
      </c>
      <c r="E5" s="19">
        <v>0.33200000000000002</v>
      </c>
      <c r="F5" s="19" t="s">
        <v>13</v>
      </c>
      <c r="G5" s="19">
        <v>2</v>
      </c>
      <c r="H5" s="19">
        <f>C5/(J3*E5)+G5</f>
        <v>11.218309831009181</v>
      </c>
      <c r="K5" s="30">
        <f t="shared" si="0"/>
        <v>6.273981670984849</v>
      </c>
    </row>
    <row r="6" spans="1:16" ht="15.75" thickBot="1" x14ac:dyDescent="0.3">
      <c r="B6" s="3" t="s">
        <v>6</v>
      </c>
      <c r="C6" s="7">
        <f>C7-C4</f>
        <v>-12.547963341969698</v>
      </c>
      <c r="D6" s="16" t="s">
        <v>10</v>
      </c>
      <c r="E6" s="16">
        <v>0.1</v>
      </c>
      <c r="F6" s="16" t="s">
        <v>14</v>
      </c>
      <c r="G6" s="16">
        <f>H4</f>
        <v>47.604788638950488</v>
      </c>
      <c r="H6" s="16">
        <v>17</v>
      </c>
      <c r="K6" s="30">
        <f t="shared" si="0"/>
        <v>-6.273981670984849</v>
      </c>
    </row>
    <row r="7" spans="1:16" x14ac:dyDescent="0.25">
      <c r="B7" s="4" t="s">
        <v>20</v>
      </c>
      <c r="C7" s="12">
        <f>-E4*4.1*(G4-H6)</f>
        <v>-31.979999999999997</v>
      </c>
      <c r="K7" s="30">
        <f t="shared" si="0"/>
        <v>-15.989999999999998</v>
      </c>
    </row>
    <row r="8" spans="1:16" ht="15.75" thickBot="1" x14ac:dyDescent="0.3">
      <c r="B8" s="5" t="s">
        <v>21</v>
      </c>
      <c r="C8" s="13">
        <f>C3+C5</f>
        <v>31.979999999999997</v>
      </c>
      <c r="K8" s="30">
        <f t="shared" si="0"/>
        <v>15.989999999999998</v>
      </c>
    </row>
    <row r="9" spans="1:16" ht="15.75" thickBot="1" x14ac:dyDescent="0.3">
      <c r="G9" s="22"/>
      <c r="H9" s="23" t="s">
        <v>23</v>
      </c>
      <c r="I9" s="23" t="s">
        <v>24</v>
      </c>
      <c r="J9" s="23"/>
      <c r="K9" s="24"/>
      <c r="L9" s="24" t="s">
        <v>25</v>
      </c>
      <c r="M9" s="24" t="s">
        <v>26</v>
      </c>
      <c r="N9" s="25"/>
    </row>
    <row r="10" spans="1:16" x14ac:dyDescent="0.25">
      <c r="B10" s="3" t="s">
        <v>3</v>
      </c>
      <c r="C10" s="3" t="s">
        <v>4</v>
      </c>
      <c r="D10" s="3" t="s">
        <v>5</v>
      </c>
      <c r="E10" s="3" t="s">
        <v>6</v>
      </c>
      <c r="F10" s="20" t="s">
        <v>22</v>
      </c>
      <c r="G10" s="26" t="s">
        <v>11</v>
      </c>
      <c r="H10" s="27" t="s">
        <v>12</v>
      </c>
      <c r="I10" s="28" t="s">
        <v>13</v>
      </c>
      <c r="J10" s="27" t="s">
        <v>14</v>
      </c>
      <c r="K10" s="26" t="s">
        <v>11</v>
      </c>
      <c r="L10" s="27" t="s">
        <v>12</v>
      </c>
      <c r="M10" s="28" t="s">
        <v>13</v>
      </c>
      <c r="N10" s="27" t="s">
        <v>14</v>
      </c>
      <c r="O10" s="27" t="s">
        <v>29</v>
      </c>
      <c r="P10" s="27" t="s">
        <v>30</v>
      </c>
    </row>
    <row r="11" spans="1:16" x14ac:dyDescent="0.25">
      <c r="B11" s="1">
        <f>($I$3*(95-(26.5+2.775*K11)-(K11-30))/LN((95-(26.5-2.27*K11))/(K11-30)))/-1000</f>
        <v>2.4857514818360165</v>
      </c>
      <c r="C11" s="1">
        <f>-$B11</f>
        <v>-2.4857514818360165</v>
      </c>
      <c r="D11" s="1">
        <f>-($F11+$B11)</f>
        <v>29.494248518163982</v>
      </c>
      <c r="E11" s="1">
        <f>-$D11</f>
        <v>-29.494248518163982</v>
      </c>
      <c r="F11" s="1">
        <f>$C$7</f>
        <v>-31.979999999999997</v>
      </c>
      <c r="G11" s="33">
        <v>26</v>
      </c>
      <c r="H11" s="1">
        <v>95</v>
      </c>
      <c r="I11" s="1">
        <v>2</v>
      </c>
      <c r="J11" s="1">
        <f>$L11</f>
        <v>88.937191507717031</v>
      </c>
      <c r="K11" s="1">
        <f>31</f>
        <v>31</v>
      </c>
      <c r="L11" s="1">
        <f>H11+$C11/($J$3*$E$4)</f>
        <v>88.937191507717031</v>
      </c>
      <c r="M11" s="1">
        <f>$I11+$D11/($E$5*$J$3)</f>
        <v>23.667828767384648</v>
      </c>
      <c r="N11" s="1">
        <f>$L11-$D11/(0.1*4.1)</f>
        <v>17</v>
      </c>
      <c r="O11">
        <f>$B11/2</f>
        <v>1.2428757409180082</v>
      </c>
      <c r="P11">
        <f>$K$8-$O11</f>
        <v>14.747124259081991</v>
      </c>
    </row>
    <row r="12" spans="1:16" x14ac:dyDescent="0.25">
      <c r="B12" s="1">
        <f t="shared" ref="B12:B41" si="1">($I$3*(95-(26.5+2.775*K12)-(K12-30))/LN((95-(26.5-2.27*K12))/(K12-30)))/-1000</f>
        <v>2.9789330695330376</v>
      </c>
      <c r="C12" s="1">
        <f t="shared" ref="C12:C41" si="2">-$B12</f>
        <v>-2.9789330695330376</v>
      </c>
      <c r="D12" s="1">
        <f t="shared" ref="D12:D41" si="3">-($F12+$B12)</f>
        <v>29.001066930466958</v>
      </c>
      <c r="E12" s="1">
        <f t="shared" ref="E12:E41" si="4">-$D12</f>
        <v>-29.001066930466958</v>
      </c>
      <c r="F12" s="1">
        <f t="shared" ref="F12:F41" si="5">$C$7</f>
        <v>-31.979999999999997</v>
      </c>
      <c r="G12" s="33">
        <v>26</v>
      </c>
      <c r="H12" s="1">
        <v>95</v>
      </c>
      <c r="I12" s="1">
        <v>2</v>
      </c>
      <c r="J12" s="1">
        <f t="shared" ref="J12:J41" si="6">$L12</f>
        <v>87.734309586504793</v>
      </c>
      <c r="K12" s="1">
        <v>31.5</v>
      </c>
      <c r="L12" s="1">
        <f t="shared" ref="L12:L41" si="7">H12+$C12/($J$3*$E$4)</f>
        <v>87.734309586504793</v>
      </c>
      <c r="M12" s="1">
        <f t="shared" ref="M12:M41" si="8">$I12+$D12/($E$5*$J$3)</f>
        <v>23.305514935694209</v>
      </c>
      <c r="N12" s="1">
        <f t="shared" ref="N12:N41" si="9">$L12-D12/(0.1*4.1)</f>
        <v>17.000000000000014</v>
      </c>
      <c r="O12">
        <f t="shared" ref="O12:O41" si="10">$B12/2</f>
        <v>1.4894665347665188</v>
      </c>
      <c r="P12">
        <f t="shared" ref="P12:P41" si="11">$K$8-$O12</f>
        <v>14.500533465233479</v>
      </c>
    </row>
    <row r="13" spans="1:16" x14ac:dyDescent="0.25">
      <c r="B13" s="1">
        <f t="shared" si="1"/>
        <v>3.4681629059862158</v>
      </c>
      <c r="C13" s="1">
        <f t="shared" si="2"/>
        <v>-3.4681629059862158</v>
      </c>
      <c r="D13" s="1">
        <f t="shared" si="3"/>
        <v>28.511837094013782</v>
      </c>
      <c r="E13" s="1">
        <f t="shared" si="4"/>
        <v>-28.511837094013782</v>
      </c>
      <c r="F13" s="1">
        <f t="shared" si="5"/>
        <v>-31.979999999999997</v>
      </c>
      <c r="G13" s="33">
        <v>26</v>
      </c>
      <c r="H13" s="1">
        <v>95</v>
      </c>
      <c r="I13" s="1">
        <v>2</v>
      </c>
      <c r="J13" s="1">
        <f t="shared" si="6"/>
        <v>86.541066082960441</v>
      </c>
      <c r="K13" s="1">
        <v>32</v>
      </c>
      <c r="L13" s="1">
        <f t="shared" si="7"/>
        <v>86.541066082960441</v>
      </c>
      <c r="M13" s="1">
        <f t="shared" si="8"/>
        <v>22.946104241855554</v>
      </c>
      <c r="N13" s="1">
        <f t="shared" si="9"/>
        <v>17</v>
      </c>
      <c r="O13">
        <f t="shared" si="10"/>
        <v>1.7340814529931079</v>
      </c>
      <c r="P13">
        <f t="shared" si="11"/>
        <v>14.255918547006891</v>
      </c>
    </row>
    <row r="14" spans="1:16" x14ac:dyDescent="0.25">
      <c r="B14" s="1">
        <f t="shared" si="1"/>
        <v>4.4637249250841853</v>
      </c>
      <c r="C14" s="1">
        <f t="shared" si="2"/>
        <v>-4.4637249250841853</v>
      </c>
      <c r="D14" s="1">
        <f t="shared" si="3"/>
        <v>27.516275074915811</v>
      </c>
      <c r="E14" s="1">
        <f t="shared" si="4"/>
        <v>-27.516275074915811</v>
      </c>
      <c r="F14" s="1">
        <f t="shared" si="5"/>
        <v>-31.979999999999997</v>
      </c>
      <c r="G14" s="33">
        <v>26</v>
      </c>
      <c r="H14" s="1">
        <v>95</v>
      </c>
      <c r="I14" s="1">
        <v>2</v>
      </c>
      <c r="J14" s="1">
        <f t="shared" si="6"/>
        <v>84.112866036380041</v>
      </c>
      <c r="K14" s="1">
        <v>33</v>
      </c>
      <c r="L14" s="1">
        <f t="shared" si="7"/>
        <v>84.112866036380041</v>
      </c>
      <c r="M14" s="1">
        <f t="shared" si="8"/>
        <v>22.214718685656635</v>
      </c>
      <c r="N14" s="1">
        <f t="shared" si="9"/>
        <v>17.000000000000014</v>
      </c>
      <c r="O14">
        <f t="shared" si="10"/>
        <v>2.2318624625420926</v>
      </c>
      <c r="P14">
        <f t="shared" si="11"/>
        <v>13.758137537457905</v>
      </c>
    </row>
    <row r="15" spans="1:16" x14ac:dyDescent="0.25">
      <c r="B15" s="1">
        <f t="shared" si="1"/>
        <v>5.4965371349731065</v>
      </c>
      <c r="C15" s="1">
        <f t="shared" si="2"/>
        <v>-5.4965371349731065</v>
      </c>
      <c r="D15" s="1">
        <f t="shared" si="3"/>
        <v>26.48346286502689</v>
      </c>
      <c r="E15" s="1">
        <f t="shared" si="4"/>
        <v>-26.48346286502689</v>
      </c>
      <c r="F15" s="1">
        <f t="shared" si="5"/>
        <v>-31.979999999999997</v>
      </c>
      <c r="G15" s="33">
        <v>26</v>
      </c>
      <c r="H15" s="1">
        <v>95</v>
      </c>
      <c r="I15" s="1">
        <v>2</v>
      </c>
      <c r="J15" s="1">
        <f t="shared" si="6"/>
        <v>81.59381186591925</v>
      </c>
      <c r="K15" s="1">
        <v>34</v>
      </c>
      <c r="L15" s="1">
        <f t="shared" si="7"/>
        <v>81.59381186591925</v>
      </c>
      <c r="M15" s="1">
        <f t="shared" si="8"/>
        <v>21.45596742949375</v>
      </c>
      <c r="N15" s="1">
        <f t="shared" si="9"/>
        <v>17</v>
      </c>
      <c r="O15">
        <f t="shared" si="10"/>
        <v>2.7482685674865532</v>
      </c>
      <c r="P15">
        <f t="shared" si="11"/>
        <v>13.241731432513445</v>
      </c>
    </row>
    <row r="16" spans="1:16" x14ac:dyDescent="0.25">
      <c r="B16" s="1">
        <f t="shared" si="1"/>
        <v>6.5712671575437476</v>
      </c>
      <c r="C16" s="1">
        <f t="shared" si="2"/>
        <v>-6.5712671575437476</v>
      </c>
      <c r="D16" s="1">
        <f t="shared" si="3"/>
        <v>25.408732842456249</v>
      </c>
      <c r="E16" s="1">
        <f t="shared" si="4"/>
        <v>-25.408732842456249</v>
      </c>
      <c r="F16" s="1">
        <f t="shared" si="5"/>
        <v>-31.979999999999997</v>
      </c>
      <c r="G16" s="33">
        <v>26</v>
      </c>
      <c r="H16" s="1">
        <v>95</v>
      </c>
      <c r="I16" s="1">
        <v>2</v>
      </c>
      <c r="J16" s="1">
        <f t="shared" si="6"/>
        <v>78.972519127942078</v>
      </c>
      <c r="K16" s="1">
        <v>35</v>
      </c>
      <c r="L16" s="1">
        <f t="shared" si="7"/>
        <v>78.972519127942078</v>
      </c>
      <c r="M16" s="1">
        <f t="shared" si="8"/>
        <v>20.666421424078937</v>
      </c>
      <c r="N16" s="1">
        <f t="shared" si="9"/>
        <v>17</v>
      </c>
      <c r="O16">
        <f t="shared" si="10"/>
        <v>3.2856335787718738</v>
      </c>
      <c r="P16">
        <f t="shared" si="11"/>
        <v>12.704366421228125</v>
      </c>
    </row>
    <row r="17" spans="2:16" x14ac:dyDescent="0.25">
      <c r="B17" s="1">
        <f t="shared" si="1"/>
        <v>7.6882531364750646</v>
      </c>
      <c r="C17" s="1">
        <f t="shared" si="2"/>
        <v>-7.6882531364750646</v>
      </c>
      <c r="D17" s="1">
        <f t="shared" si="3"/>
        <v>24.291746863524931</v>
      </c>
      <c r="E17" s="1">
        <f t="shared" si="4"/>
        <v>-24.291746863524931</v>
      </c>
      <c r="F17" s="1">
        <f t="shared" si="5"/>
        <v>-31.979999999999997</v>
      </c>
      <c r="G17" s="33">
        <v>26</v>
      </c>
      <c r="H17" s="1">
        <v>95</v>
      </c>
      <c r="I17" s="1">
        <v>2</v>
      </c>
      <c r="J17" s="1">
        <f t="shared" si="6"/>
        <v>76.248163081768126</v>
      </c>
      <c r="K17" s="1">
        <v>36</v>
      </c>
      <c r="L17" s="1">
        <f t="shared" si="7"/>
        <v>76.248163081768126</v>
      </c>
      <c r="M17" s="1">
        <f t="shared" si="8"/>
        <v>19.845832253544618</v>
      </c>
      <c r="N17" s="1">
        <f t="shared" si="9"/>
        <v>17</v>
      </c>
      <c r="O17">
        <f t="shared" si="10"/>
        <v>3.8441265682375323</v>
      </c>
      <c r="P17">
        <f t="shared" si="11"/>
        <v>12.145873431762466</v>
      </c>
    </row>
    <row r="18" spans="2:16" x14ac:dyDescent="0.25">
      <c r="B18" s="1">
        <f t="shared" si="1"/>
        <v>8.8465365612332594</v>
      </c>
      <c r="C18" s="1">
        <f t="shared" si="2"/>
        <v>-8.8465365612332594</v>
      </c>
      <c r="D18" s="1">
        <f t="shared" si="3"/>
        <v>23.133463438766739</v>
      </c>
      <c r="E18" s="1">
        <f t="shared" si="4"/>
        <v>-23.133463438766739</v>
      </c>
      <c r="F18" s="1">
        <f t="shared" si="5"/>
        <v>-31.979999999999997</v>
      </c>
      <c r="G18" s="33">
        <v>26</v>
      </c>
      <c r="H18" s="1">
        <v>95</v>
      </c>
      <c r="I18" s="1">
        <v>2</v>
      </c>
      <c r="J18" s="1">
        <f t="shared" si="6"/>
        <v>73.423081557967663</v>
      </c>
      <c r="K18" s="1">
        <v>37</v>
      </c>
      <c r="L18" s="1">
        <f t="shared" si="7"/>
        <v>73.423081557967663</v>
      </c>
      <c r="M18" s="1">
        <f t="shared" si="8"/>
        <v>18.994904083725199</v>
      </c>
      <c r="N18" s="1">
        <f t="shared" si="9"/>
        <v>17</v>
      </c>
      <c r="O18">
        <f t="shared" si="10"/>
        <v>4.4232682806166297</v>
      </c>
      <c r="P18">
        <f t="shared" si="11"/>
        <v>11.56673171938337</v>
      </c>
    </row>
    <row r="19" spans="2:16" x14ac:dyDescent="0.25">
      <c r="B19" s="1">
        <f t="shared" si="1"/>
        <v>10.044747028627601</v>
      </c>
      <c r="C19" s="1">
        <f t="shared" si="2"/>
        <v>-10.044747028627601</v>
      </c>
      <c r="D19" s="1">
        <f t="shared" si="3"/>
        <v>21.935252971372396</v>
      </c>
      <c r="E19" s="1">
        <f t="shared" si="4"/>
        <v>-21.935252971372396</v>
      </c>
      <c r="F19" s="1">
        <f t="shared" si="5"/>
        <v>-31.979999999999997</v>
      </c>
      <c r="G19" s="33">
        <v>26</v>
      </c>
      <c r="H19" s="1">
        <v>95</v>
      </c>
      <c r="I19" s="1">
        <v>2</v>
      </c>
      <c r="J19" s="1">
        <f t="shared" si="6"/>
        <v>70.500617003347315</v>
      </c>
      <c r="K19" s="1">
        <v>38</v>
      </c>
      <c r="L19" s="1">
        <f t="shared" si="7"/>
        <v>70.500617003347315</v>
      </c>
      <c r="M19" s="1">
        <f t="shared" si="8"/>
        <v>18.114643675707022</v>
      </c>
      <c r="N19" s="1">
        <f t="shared" si="9"/>
        <v>17.000000000000007</v>
      </c>
      <c r="O19">
        <f t="shared" si="10"/>
        <v>5.0223735143138004</v>
      </c>
      <c r="P19">
        <f t="shared" si="11"/>
        <v>10.967626485686198</v>
      </c>
    </row>
    <row r="20" spans="2:16" x14ac:dyDescent="0.25">
      <c r="B20" s="1">
        <f t="shared" si="1"/>
        <v>11.281411346728763</v>
      </c>
      <c r="C20" s="1">
        <f t="shared" si="2"/>
        <v>-11.281411346728763</v>
      </c>
      <c r="D20" s="1">
        <f t="shared" si="3"/>
        <v>20.698588653271234</v>
      </c>
      <c r="E20" s="1">
        <f t="shared" si="4"/>
        <v>-20.698588653271234</v>
      </c>
      <c r="F20" s="1">
        <f t="shared" si="5"/>
        <v>-31.979999999999997</v>
      </c>
      <c r="G20" s="33">
        <v>26</v>
      </c>
      <c r="H20" s="1">
        <v>95</v>
      </c>
      <c r="I20" s="1">
        <v>2</v>
      </c>
      <c r="J20" s="1">
        <f t="shared" si="6"/>
        <v>67.484362568954239</v>
      </c>
      <c r="K20" s="1">
        <v>39</v>
      </c>
      <c r="L20" s="1">
        <f t="shared" si="7"/>
        <v>67.484362568954239</v>
      </c>
      <c r="M20" s="1">
        <f t="shared" si="8"/>
        <v>17.206133303901876</v>
      </c>
      <c r="N20" s="1">
        <f t="shared" si="9"/>
        <v>17.000000000000007</v>
      </c>
      <c r="O20">
        <f t="shared" si="10"/>
        <v>5.6407056733643817</v>
      </c>
      <c r="P20">
        <f t="shared" si="11"/>
        <v>10.349294326635617</v>
      </c>
    </row>
    <row r="21" spans="2:16" x14ac:dyDescent="0.25">
      <c r="B21" s="1">
        <f t="shared" si="1"/>
        <v>12.555071246248829</v>
      </c>
      <c r="C21" s="1">
        <f t="shared" si="2"/>
        <v>-12.555071246248829</v>
      </c>
      <c r="D21" s="1">
        <f t="shared" si="3"/>
        <v>19.424928753751168</v>
      </c>
      <c r="E21" s="1">
        <f t="shared" si="4"/>
        <v>-19.424928753751168</v>
      </c>
      <c r="F21" s="1">
        <f t="shared" si="5"/>
        <v>-31.979999999999997</v>
      </c>
      <c r="G21" s="33">
        <v>26</v>
      </c>
      <c r="H21" s="1">
        <v>95</v>
      </c>
      <c r="I21" s="1">
        <v>2</v>
      </c>
      <c r="J21" s="1">
        <f t="shared" si="6"/>
        <v>64.377875009149193</v>
      </c>
      <c r="K21" s="1">
        <v>40</v>
      </c>
      <c r="L21" s="1">
        <f t="shared" si="7"/>
        <v>64.377875009149193</v>
      </c>
      <c r="M21" s="1">
        <f t="shared" si="8"/>
        <v>16.270444279864215</v>
      </c>
      <c r="N21" s="1">
        <f t="shared" si="9"/>
        <v>17</v>
      </c>
      <c r="O21">
        <f t="shared" si="10"/>
        <v>6.2775356231244146</v>
      </c>
      <c r="P21">
        <f t="shared" si="11"/>
        <v>9.7124643768755838</v>
      </c>
    </row>
    <row r="22" spans="2:16" x14ac:dyDescent="0.25">
      <c r="B22" s="1">
        <f t="shared" si="1"/>
        <v>13.864328577534376</v>
      </c>
      <c r="C22" s="1">
        <f t="shared" si="2"/>
        <v>-13.864328577534376</v>
      </c>
      <c r="D22" s="1">
        <f t="shared" si="3"/>
        <v>18.115671422465621</v>
      </c>
      <c r="E22" s="1">
        <f t="shared" si="4"/>
        <v>-18.115671422465621</v>
      </c>
      <c r="F22" s="1">
        <f t="shared" si="5"/>
        <v>-31.979999999999997</v>
      </c>
      <c r="G22" s="33">
        <v>26</v>
      </c>
      <c r="H22" s="1">
        <v>95</v>
      </c>
      <c r="I22" s="1">
        <v>2</v>
      </c>
      <c r="J22" s="1">
        <f t="shared" si="6"/>
        <v>61.184564445038106</v>
      </c>
      <c r="K22" s="1">
        <v>41</v>
      </c>
      <c r="L22" s="1">
        <f t="shared" si="7"/>
        <v>61.184564445038106</v>
      </c>
      <c r="M22" s="1">
        <f t="shared" si="8"/>
        <v>15.308603748505451</v>
      </c>
      <c r="N22" s="1">
        <f t="shared" si="9"/>
        <v>17.000000000000007</v>
      </c>
      <c r="O22">
        <f t="shared" si="10"/>
        <v>6.9321642887671882</v>
      </c>
      <c r="P22">
        <f t="shared" si="11"/>
        <v>9.0578357112328103</v>
      </c>
    </row>
    <row r="23" spans="2:16" x14ac:dyDescent="0.25">
      <c r="B23" s="1">
        <f t="shared" si="1"/>
        <v>15.207860753187799</v>
      </c>
      <c r="C23" s="1">
        <f t="shared" si="2"/>
        <v>-15.207860753187799</v>
      </c>
      <c r="D23" s="1">
        <f t="shared" si="3"/>
        <v>16.772139246812198</v>
      </c>
      <c r="E23" s="1">
        <f t="shared" si="4"/>
        <v>-16.772139246812198</v>
      </c>
      <c r="F23" s="1">
        <f t="shared" si="5"/>
        <v>-31.979999999999997</v>
      </c>
      <c r="G23" s="33">
        <v>26</v>
      </c>
      <c r="H23" s="1">
        <v>95</v>
      </c>
      <c r="I23" s="1">
        <v>2</v>
      </c>
      <c r="J23" s="1">
        <f t="shared" si="6"/>
        <v>57.907656699541953</v>
      </c>
      <c r="K23" s="1">
        <v>42</v>
      </c>
      <c r="L23" s="1">
        <f t="shared" si="7"/>
        <v>57.907656699541953</v>
      </c>
      <c r="M23" s="1">
        <f t="shared" si="8"/>
        <v>14.321583343235526</v>
      </c>
      <c r="N23" s="1">
        <f t="shared" si="9"/>
        <v>17</v>
      </c>
      <c r="O23">
        <f t="shared" si="10"/>
        <v>7.6039303765938993</v>
      </c>
      <c r="P23">
        <f t="shared" si="11"/>
        <v>8.3860696234060992</v>
      </c>
    </row>
    <row r="24" spans="2:16" x14ac:dyDescent="0.25">
      <c r="B24" s="1">
        <f t="shared" si="1"/>
        <v>16.584423481390882</v>
      </c>
      <c r="C24" s="1">
        <f t="shared" si="2"/>
        <v>-16.584423481390882</v>
      </c>
      <c r="D24" s="1">
        <f t="shared" si="3"/>
        <v>15.395576518609115</v>
      </c>
      <c r="E24" s="1">
        <f t="shared" si="4"/>
        <v>-15.395576518609115</v>
      </c>
      <c r="F24" s="1">
        <f t="shared" si="5"/>
        <v>-31.979999999999997</v>
      </c>
      <c r="G24" s="33">
        <v>26</v>
      </c>
      <c r="H24" s="1">
        <v>95</v>
      </c>
      <c r="I24" s="1">
        <v>2</v>
      </c>
      <c r="J24" s="1">
        <f t="shared" si="6"/>
        <v>54.550186630753942</v>
      </c>
      <c r="K24" s="1">
        <v>43</v>
      </c>
      <c r="L24" s="1">
        <f t="shared" si="7"/>
        <v>54.550186630753942</v>
      </c>
      <c r="M24" s="1">
        <f t="shared" si="8"/>
        <v>13.310297177937933</v>
      </c>
      <c r="N24" s="1">
        <f t="shared" si="9"/>
        <v>17</v>
      </c>
      <c r="O24">
        <f t="shared" si="10"/>
        <v>8.292211740695441</v>
      </c>
      <c r="P24">
        <f t="shared" si="11"/>
        <v>7.6977882593045575</v>
      </c>
    </row>
    <row r="25" spans="2:16" x14ac:dyDescent="0.25">
      <c r="B25" s="1">
        <f t="shared" si="1"/>
        <v>17.992848082800034</v>
      </c>
      <c r="C25" s="1">
        <f t="shared" si="2"/>
        <v>-17.992848082800034</v>
      </c>
      <c r="D25" s="1">
        <f t="shared" si="3"/>
        <v>13.987151917199963</v>
      </c>
      <c r="E25" s="1">
        <f t="shared" si="4"/>
        <v>-13.987151917199963</v>
      </c>
      <c r="F25" s="1">
        <f t="shared" si="5"/>
        <v>-31.979999999999997</v>
      </c>
      <c r="G25" s="33">
        <v>26</v>
      </c>
      <c r="H25" s="1">
        <v>95</v>
      </c>
      <c r="I25" s="1">
        <v>2</v>
      </c>
      <c r="J25" s="1">
        <f t="shared" si="6"/>
        <v>51.115004676097477</v>
      </c>
      <c r="K25" s="1">
        <v>44</v>
      </c>
      <c r="L25" s="1">
        <f t="shared" si="7"/>
        <v>51.115004676097477</v>
      </c>
      <c r="M25" s="1">
        <f t="shared" si="8"/>
        <v>12.275603818101649</v>
      </c>
      <c r="N25" s="1">
        <f t="shared" si="9"/>
        <v>17.000000000000007</v>
      </c>
      <c r="O25">
        <f t="shared" si="10"/>
        <v>8.9964240414000169</v>
      </c>
      <c r="P25">
        <f t="shared" si="11"/>
        <v>6.9935759585999815</v>
      </c>
    </row>
    <row r="26" spans="2:16" x14ac:dyDescent="0.25">
      <c r="B26" s="1">
        <f t="shared" si="1"/>
        <v>19.432036658030299</v>
      </c>
      <c r="C26" s="1">
        <f t="shared" si="2"/>
        <v>-19.432036658030299</v>
      </c>
      <c r="D26" s="1">
        <f t="shared" si="3"/>
        <v>12.547963341969698</v>
      </c>
      <c r="E26" s="1">
        <f t="shared" si="4"/>
        <v>-12.547963341969698</v>
      </c>
      <c r="F26" s="1">
        <f t="shared" si="5"/>
        <v>-31.979999999999997</v>
      </c>
      <c r="G26" s="33">
        <v>26</v>
      </c>
      <c r="H26" s="1">
        <v>95</v>
      </c>
      <c r="I26" s="1">
        <v>2</v>
      </c>
      <c r="J26" s="1">
        <f t="shared" si="6"/>
        <v>47.604788638950488</v>
      </c>
      <c r="K26" s="1">
        <v>45</v>
      </c>
      <c r="L26" s="1">
        <f t="shared" si="7"/>
        <v>47.604788638950488</v>
      </c>
      <c r="M26" s="1">
        <f t="shared" si="8"/>
        <v>11.218309831009181</v>
      </c>
      <c r="N26" s="1">
        <f t="shared" si="9"/>
        <v>17.000000000000004</v>
      </c>
      <c r="O26">
        <f t="shared" si="10"/>
        <v>9.7160183290151494</v>
      </c>
      <c r="P26">
        <f t="shared" si="11"/>
        <v>6.273981670984849</v>
      </c>
    </row>
    <row r="27" spans="2:16" x14ac:dyDescent="0.25">
      <c r="B27" s="1">
        <f t="shared" si="1"/>
        <v>20.900956602981381</v>
      </c>
      <c r="C27" s="1">
        <f t="shared" si="2"/>
        <v>-20.900956602981381</v>
      </c>
      <c r="D27" s="1">
        <f t="shared" si="3"/>
        <v>11.079043397018616</v>
      </c>
      <c r="E27" s="1">
        <f t="shared" si="4"/>
        <v>-11.079043397018616</v>
      </c>
      <c r="F27" s="1">
        <f t="shared" si="5"/>
        <v>-31.979999999999997</v>
      </c>
      <c r="G27" s="33">
        <v>26</v>
      </c>
      <c r="H27" s="1">
        <v>95</v>
      </c>
      <c r="I27" s="1">
        <v>2</v>
      </c>
      <c r="J27" s="1">
        <f t="shared" si="6"/>
        <v>44.02205706589907</v>
      </c>
      <c r="K27" s="1">
        <v>46</v>
      </c>
      <c r="L27" s="1">
        <f t="shared" si="7"/>
        <v>44.02205706589907</v>
      </c>
      <c r="M27" s="1">
        <f t="shared" si="8"/>
        <v>10.139173815029839</v>
      </c>
      <c r="N27" s="1">
        <f t="shared" si="9"/>
        <v>17.000000000000004</v>
      </c>
      <c r="O27">
        <f t="shared" si="10"/>
        <v>10.450478301490691</v>
      </c>
      <c r="P27">
        <f t="shared" si="11"/>
        <v>5.5395216985093079</v>
      </c>
    </row>
    <row r="28" spans="2:16" x14ac:dyDescent="0.25">
      <c r="B28" s="1">
        <f t="shared" si="1"/>
        <v>22.398635154993119</v>
      </c>
      <c r="C28" s="1">
        <f t="shared" si="2"/>
        <v>-22.398635154993119</v>
      </c>
      <c r="D28" s="1">
        <f t="shared" si="3"/>
        <v>9.5813648450068776</v>
      </c>
      <c r="E28" s="1">
        <f t="shared" si="4"/>
        <v>-9.5813648450068776</v>
      </c>
      <c r="F28" s="1">
        <f t="shared" si="5"/>
        <v>-31.979999999999997</v>
      </c>
      <c r="G28" s="33">
        <v>26</v>
      </c>
      <c r="H28" s="1">
        <v>95</v>
      </c>
      <c r="I28" s="1">
        <v>2</v>
      </c>
      <c r="J28" s="1">
        <f t="shared" si="6"/>
        <v>40.369182548797269</v>
      </c>
      <c r="K28" s="1">
        <v>47</v>
      </c>
      <c r="L28" s="1">
        <f t="shared" si="7"/>
        <v>40.369182548797269</v>
      </c>
      <c r="M28" s="1">
        <f t="shared" si="8"/>
        <v>9.038910406264236</v>
      </c>
      <c r="N28" s="1">
        <f t="shared" si="9"/>
        <v>17.000000000000007</v>
      </c>
      <c r="O28">
        <f t="shared" si="10"/>
        <v>11.19931757749656</v>
      </c>
      <c r="P28">
        <f>$K$8-$O28</f>
        <v>4.7906824225034388</v>
      </c>
    </row>
    <row r="29" spans="2:16" x14ac:dyDescent="0.25">
      <c r="B29" s="1">
        <f t="shared" si="1"/>
        <v>23.924154266655449</v>
      </c>
      <c r="C29" s="1">
        <f t="shared" si="2"/>
        <v>-23.924154266655449</v>
      </c>
      <c r="D29" s="1">
        <f t="shared" si="3"/>
        <v>8.0558457333445475</v>
      </c>
      <c r="E29" s="1">
        <f t="shared" si="4"/>
        <v>-8.0558457333445475</v>
      </c>
      <c r="F29" s="1">
        <f t="shared" si="5"/>
        <v>-31.979999999999997</v>
      </c>
      <c r="G29" s="33">
        <v>26</v>
      </c>
      <c r="H29" s="1">
        <v>95</v>
      </c>
      <c r="I29" s="1">
        <v>2</v>
      </c>
      <c r="J29" s="1">
        <f t="shared" si="6"/>
        <v>36.64840422766963</v>
      </c>
      <c r="K29" s="1">
        <v>48</v>
      </c>
      <c r="L29" s="1">
        <f t="shared" si="7"/>
        <v>36.64840422766963</v>
      </c>
      <c r="M29" s="1">
        <f t="shared" si="8"/>
        <v>7.9181940444788035</v>
      </c>
      <c r="N29" s="1">
        <f t="shared" si="9"/>
        <v>17</v>
      </c>
      <c r="O29">
        <f t="shared" si="10"/>
        <v>11.962077133327725</v>
      </c>
      <c r="P29">
        <f t="shared" si="11"/>
        <v>4.0279228666722737</v>
      </c>
    </row>
    <row r="30" spans="2:16" x14ac:dyDescent="0.25">
      <c r="B30" s="1">
        <f t="shared" si="1"/>
        <v>25.476645918265124</v>
      </c>
      <c r="C30" s="1">
        <f t="shared" si="2"/>
        <v>-25.476645918265124</v>
      </c>
      <c r="D30" s="1">
        <f t="shared" si="3"/>
        <v>6.5033540817348729</v>
      </c>
      <c r="E30" s="1">
        <f t="shared" si="4"/>
        <v>-6.5033540817348729</v>
      </c>
      <c r="F30" s="1">
        <f t="shared" si="5"/>
        <v>-31.979999999999997</v>
      </c>
      <c r="G30" s="33">
        <v>26</v>
      </c>
      <c r="H30" s="1">
        <v>95</v>
      </c>
      <c r="I30" s="1">
        <v>2</v>
      </c>
      <c r="J30" s="1">
        <f t="shared" si="6"/>
        <v>32.861839223743594</v>
      </c>
      <c r="K30" s="1">
        <v>49</v>
      </c>
      <c r="L30" s="1">
        <f t="shared" si="7"/>
        <v>32.861839223743594</v>
      </c>
      <c r="M30" s="1">
        <f t="shared" si="8"/>
        <v>6.7776624167902391</v>
      </c>
      <c r="N30" s="1">
        <f t="shared" si="9"/>
        <v>17</v>
      </c>
      <c r="O30">
        <f t="shared" si="10"/>
        <v>12.738322959132562</v>
      </c>
      <c r="P30">
        <f t="shared" si="11"/>
        <v>3.2516770408674365</v>
      </c>
    </row>
    <row r="31" spans="2:16" x14ac:dyDescent="0.25">
      <c r="B31" s="1">
        <f t="shared" si="1"/>
        <v>27.05528789091457</v>
      </c>
      <c r="C31" s="1">
        <f t="shared" si="2"/>
        <v>-27.05528789091457</v>
      </c>
      <c r="D31" s="1">
        <f t="shared" si="3"/>
        <v>4.9247121090854264</v>
      </c>
      <c r="E31" s="1">
        <f t="shared" si="4"/>
        <v>-4.9247121090854264</v>
      </c>
      <c r="F31" s="1">
        <f t="shared" si="5"/>
        <v>-31.979999999999997</v>
      </c>
      <c r="G31" s="33">
        <v>26</v>
      </c>
      <c r="H31" s="1">
        <v>95</v>
      </c>
      <c r="I31" s="1">
        <v>2</v>
      </c>
      <c r="J31" s="1">
        <f t="shared" si="6"/>
        <v>29.011492948988845</v>
      </c>
      <c r="K31" s="1">
        <v>50</v>
      </c>
      <c r="L31" s="1">
        <f t="shared" si="7"/>
        <v>29.011492948988845</v>
      </c>
      <c r="M31" s="1">
        <f t="shared" si="8"/>
        <v>5.6179195629484475</v>
      </c>
      <c r="N31" s="1">
        <f t="shared" si="9"/>
        <v>17</v>
      </c>
      <c r="O31">
        <f t="shared" si="10"/>
        <v>13.527643945457285</v>
      </c>
      <c r="P31">
        <f t="shared" si="11"/>
        <v>2.4623560545427132</v>
      </c>
    </row>
    <row r="32" spans="2:16" x14ac:dyDescent="0.25">
      <c r="B32" s="1">
        <f t="shared" si="1"/>
        <v>28.659299981020968</v>
      </c>
      <c r="C32" s="1">
        <f t="shared" si="2"/>
        <v>-28.659299981020968</v>
      </c>
      <c r="D32" s="1">
        <f t="shared" si="3"/>
        <v>3.3207000189790286</v>
      </c>
      <c r="E32" s="1">
        <f t="shared" si="4"/>
        <v>-3.3207000189790286</v>
      </c>
      <c r="F32" s="1">
        <f t="shared" si="5"/>
        <v>-31.979999999999997</v>
      </c>
      <c r="G32" s="33">
        <v>26</v>
      </c>
      <c r="H32" s="1">
        <v>95</v>
      </c>
      <c r="I32" s="1">
        <v>2</v>
      </c>
      <c r="J32" s="1">
        <f t="shared" si="6"/>
        <v>25.099268338973246</v>
      </c>
      <c r="K32" s="1">
        <v>51</v>
      </c>
      <c r="L32" s="1">
        <f t="shared" si="7"/>
        <v>25.099268338973246</v>
      </c>
      <c r="M32" s="1">
        <f t="shared" si="8"/>
        <v>4.4395386563172412</v>
      </c>
      <c r="N32" s="1">
        <f t="shared" si="9"/>
        <v>17.000000000000007</v>
      </c>
      <c r="O32">
        <f t="shared" si="10"/>
        <v>14.329649990510484</v>
      </c>
      <c r="P32">
        <f t="shared" si="11"/>
        <v>1.6603500094895143</v>
      </c>
    </row>
    <row r="33" spans="2:16" x14ac:dyDescent="0.25">
      <c r="B33" s="1">
        <f t="shared" si="1"/>
        <v>30.287940619796732</v>
      </c>
      <c r="C33" s="1">
        <f t="shared" si="2"/>
        <v>-30.287940619796732</v>
      </c>
      <c r="D33" s="1">
        <f t="shared" si="3"/>
        <v>1.6920593802032649</v>
      </c>
      <c r="E33" s="1">
        <f t="shared" si="4"/>
        <v>-1.6920593802032649</v>
      </c>
      <c r="F33" s="1">
        <f t="shared" si="5"/>
        <v>-31.979999999999997</v>
      </c>
      <c r="G33" s="33">
        <v>26</v>
      </c>
      <c r="H33" s="1">
        <v>95</v>
      </c>
      <c r="I33" s="1">
        <v>2</v>
      </c>
      <c r="J33" s="1">
        <f t="shared" si="6"/>
        <v>21.126974098056749</v>
      </c>
      <c r="K33" s="1">
        <v>52</v>
      </c>
      <c r="L33" s="1">
        <f t="shared" si="7"/>
        <v>21.126974098056749</v>
      </c>
      <c r="M33" s="1">
        <f t="shared" si="8"/>
        <v>3.2430644873664889</v>
      </c>
      <c r="N33" s="1">
        <f t="shared" si="9"/>
        <v>17.000000000000007</v>
      </c>
      <c r="O33">
        <f t="shared" si="10"/>
        <v>15.143970309898366</v>
      </c>
      <c r="P33">
        <f t="shared" si="11"/>
        <v>0.84602969010163243</v>
      </c>
    </row>
    <row r="34" spans="2:16" x14ac:dyDescent="0.25">
      <c r="B34" s="8">
        <f t="shared" si="1"/>
        <v>31.940503855721587</v>
      </c>
      <c r="C34" s="8">
        <f t="shared" si="2"/>
        <v>-31.940503855721587</v>
      </c>
      <c r="D34" s="8">
        <f t="shared" si="3"/>
        <v>3.9496144278409417E-2</v>
      </c>
      <c r="E34" s="8">
        <f t="shared" si="4"/>
        <v>-3.9496144278409417E-2</v>
      </c>
      <c r="F34" s="8">
        <f t="shared" si="5"/>
        <v>-31.979999999999997</v>
      </c>
      <c r="G34" s="34">
        <v>26</v>
      </c>
      <c r="H34" s="8">
        <v>95</v>
      </c>
      <c r="I34" s="8">
        <v>2</v>
      </c>
      <c r="J34" s="8">
        <f t="shared" si="6"/>
        <v>17.096332059215641</v>
      </c>
      <c r="K34" s="8">
        <v>53</v>
      </c>
      <c r="L34" s="8">
        <f t="shared" si="7"/>
        <v>17.096332059215641</v>
      </c>
      <c r="M34" s="1">
        <f t="shared" si="8"/>
        <v>2.0290156804866362</v>
      </c>
      <c r="N34" s="8">
        <f t="shared" si="9"/>
        <v>17.000000000000007</v>
      </c>
      <c r="O34">
        <f t="shared" si="10"/>
        <v>15.970251927860794</v>
      </c>
      <c r="P34">
        <f t="shared" si="11"/>
        <v>1.9748072139204709E-2</v>
      </c>
    </row>
    <row r="35" spans="2:16" x14ac:dyDescent="0.25">
      <c r="B35" s="1">
        <f t="shared" si="1"/>
        <v>33.616316658383582</v>
      </c>
      <c r="C35" s="1">
        <f t="shared" si="2"/>
        <v>-33.616316658383582</v>
      </c>
      <c r="D35" s="1">
        <f t="shared" si="3"/>
        <v>-1.6363166583835849</v>
      </c>
      <c r="E35" s="1">
        <f t="shared" si="4"/>
        <v>1.6363166583835849</v>
      </c>
      <c r="F35" s="1">
        <f t="shared" si="5"/>
        <v>-31.979999999999997</v>
      </c>
      <c r="G35" s="33">
        <v>26</v>
      </c>
      <c r="H35" s="1">
        <v>95</v>
      </c>
      <c r="I35" s="1">
        <v>2</v>
      </c>
      <c r="J35" s="1">
        <f t="shared" si="6"/>
        <v>13.008983760040039</v>
      </c>
      <c r="K35" s="1">
        <v>54</v>
      </c>
      <c r="L35" s="1">
        <f t="shared" si="7"/>
        <v>13.008983760040039</v>
      </c>
      <c r="M35" s="1">
        <f t="shared" si="8"/>
        <v>0.79788667471085439</v>
      </c>
      <c r="N35" s="1">
        <f t="shared" si="9"/>
        <v>17</v>
      </c>
      <c r="O35">
        <f t="shared" si="10"/>
        <v>16.808158329191791</v>
      </c>
      <c r="P35">
        <f t="shared" si="11"/>
        <v>-0.81815832919179243</v>
      </c>
    </row>
    <row r="36" spans="2:16" x14ac:dyDescent="0.25">
      <c r="B36" s="1">
        <f t="shared" si="1"/>
        <v>35.314736504971542</v>
      </c>
      <c r="C36" s="1">
        <f t="shared" si="2"/>
        <v>-35.314736504971542</v>
      </c>
      <c r="D36" s="1">
        <f t="shared" si="3"/>
        <v>-3.3347365049715449</v>
      </c>
      <c r="E36" s="1">
        <f t="shared" si="4"/>
        <v>3.3347365049715449</v>
      </c>
      <c r="F36" s="1">
        <f t="shared" si="5"/>
        <v>-31.979999999999997</v>
      </c>
      <c r="G36" s="33">
        <v>26</v>
      </c>
      <c r="H36" s="1">
        <v>95</v>
      </c>
      <c r="I36" s="1">
        <v>2</v>
      </c>
      <c r="J36" s="1">
        <f t="shared" si="6"/>
        <v>8.8664963293376928</v>
      </c>
      <c r="K36" s="1">
        <v>55</v>
      </c>
      <c r="L36" s="1">
        <f t="shared" si="7"/>
        <v>8.8664963293376928</v>
      </c>
      <c r="M36" s="1">
        <f t="shared" si="8"/>
        <v>-0.44985050321153786</v>
      </c>
      <c r="N36" s="1">
        <f t="shared" si="9"/>
        <v>17</v>
      </c>
      <c r="O36">
        <f t="shared" si="10"/>
        <v>17.657368252485771</v>
      </c>
      <c r="P36">
        <f t="shared" si="11"/>
        <v>-1.6673682524857725</v>
      </c>
    </row>
    <row r="37" spans="2:16" x14ac:dyDescent="0.25">
      <c r="B37" s="1">
        <f t="shared" si="1"/>
        <v>37.035149214615878</v>
      </c>
      <c r="C37" s="1">
        <f t="shared" si="2"/>
        <v>-37.035149214615878</v>
      </c>
      <c r="D37" s="1">
        <f t="shared" si="3"/>
        <v>-5.0551492146158807</v>
      </c>
      <c r="E37" s="1">
        <f t="shared" si="4"/>
        <v>5.0551492146158807</v>
      </c>
      <c r="F37" s="1">
        <f t="shared" si="5"/>
        <v>-31.979999999999997</v>
      </c>
      <c r="G37" s="33">
        <v>26</v>
      </c>
      <c r="H37" s="1">
        <v>95</v>
      </c>
      <c r="I37" s="1">
        <v>2</v>
      </c>
      <c r="J37" s="1">
        <f t="shared" si="6"/>
        <v>4.6703677692295571</v>
      </c>
      <c r="K37" s="1">
        <v>56</v>
      </c>
      <c r="L37" s="1">
        <f t="shared" si="7"/>
        <v>4.6703677692295571</v>
      </c>
      <c r="M37" s="1">
        <f t="shared" si="8"/>
        <v>-1.7137446478224221</v>
      </c>
      <c r="N37" s="1">
        <f t="shared" si="9"/>
        <v>17</v>
      </c>
      <c r="O37">
        <f t="shared" si="10"/>
        <v>18.517574607307939</v>
      </c>
      <c r="P37">
        <f t="shared" si="11"/>
        <v>-2.5275746073079404</v>
      </c>
    </row>
    <row r="38" spans="2:16" x14ac:dyDescent="0.25">
      <c r="B38" s="1">
        <f t="shared" si="1"/>
        <v>38.776966999881942</v>
      </c>
      <c r="C38" s="1">
        <f t="shared" si="2"/>
        <v>-38.776966999881942</v>
      </c>
      <c r="D38" s="1">
        <f t="shared" si="3"/>
        <v>-6.7969669998819455</v>
      </c>
      <c r="E38" s="1">
        <f t="shared" si="4"/>
        <v>6.7969669998819455</v>
      </c>
      <c r="F38" s="1">
        <f t="shared" si="5"/>
        <v>-31.979999999999997</v>
      </c>
      <c r="G38" s="33">
        <v>26</v>
      </c>
      <c r="H38" s="1">
        <v>95</v>
      </c>
      <c r="I38" s="1">
        <v>2</v>
      </c>
      <c r="J38" s="1">
        <f t="shared" si="6"/>
        <v>0.42203170760501507</v>
      </c>
      <c r="K38" s="1">
        <v>57</v>
      </c>
      <c r="L38" s="1">
        <f t="shared" si="7"/>
        <v>0.42203170760501507</v>
      </c>
      <c r="M38" s="1">
        <f t="shared" si="8"/>
        <v>-2.9933639434924668</v>
      </c>
      <c r="N38" s="1">
        <f t="shared" si="9"/>
        <v>17.000000000000004</v>
      </c>
      <c r="O38">
        <f t="shared" si="10"/>
        <v>19.388483499940971</v>
      </c>
      <c r="P38">
        <f t="shared" si="11"/>
        <v>-3.3984834999409728</v>
      </c>
    </row>
    <row r="39" spans="2:16" x14ac:dyDescent="0.25">
      <c r="B39" s="1">
        <f t="shared" si="1"/>
        <v>40.539626708633108</v>
      </c>
      <c r="C39" s="1">
        <f t="shared" si="2"/>
        <v>-40.539626708633108</v>
      </c>
      <c r="D39" s="1">
        <f t="shared" si="3"/>
        <v>-8.559626708633111</v>
      </c>
      <c r="E39" s="1">
        <f t="shared" si="4"/>
        <v>8.559626708633111</v>
      </c>
      <c r="F39" s="1">
        <f t="shared" si="5"/>
        <v>-31.979999999999997</v>
      </c>
      <c r="G39" s="33">
        <v>26</v>
      </c>
      <c r="H39" s="1">
        <v>95</v>
      </c>
      <c r="I39" s="1">
        <v>2</v>
      </c>
      <c r="J39" s="1">
        <f t="shared" si="6"/>
        <v>-3.8771383137392945</v>
      </c>
      <c r="K39" s="1">
        <v>58</v>
      </c>
      <c r="L39" s="1">
        <f t="shared" si="7"/>
        <v>-3.8771383137392945</v>
      </c>
      <c r="M39" s="1">
        <f t="shared" si="8"/>
        <v>-4.2882946728130404</v>
      </c>
      <c r="N39" s="1">
        <f t="shared" si="9"/>
        <v>17.000000000000004</v>
      </c>
      <c r="O39">
        <f t="shared" si="10"/>
        <v>20.269813354316554</v>
      </c>
      <c r="P39">
        <f t="shared" si="11"/>
        <v>-4.2798133543165555</v>
      </c>
    </row>
    <row r="40" spans="2:16" x14ac:dyDescent="0.25">
      <c r="B40" s="1">
        <f t="shared" si="1"/>
        <v>42.322588233033613</v>
      </c>
      <c r="C40" s="1">
        <f t="shared" si="2"/>
        <v>-42.322588233033613</v>
      </c>
      <c r="D40" s="1">
        <f t="shared" si="3"/>
        <v>-10.342588233033617</v>
      </c>
      <c r="E40" s="1">
        <f t="shared" si="4"/>
        <v>10.342588233033617</v>
      </c>
      <c r="F40" s="1">
        <f t="shared" si="5"/>
        <v>-31.979999999999997</v>
      </c>
      <c r="G40" s="33">
        <v>26</v>
      </c>
      <c r="H40" s="1">
        <v>95</v>
      </c>
      <c r="I40" s="1">
        <v>2</v>
      </c>
      <c r="J40" s="1">
        <f t="shared" si="6"/>
        <v>-8.2258249586185741</v>
      </c>
      <c r="K40" s="1">
        <v>59</v>
      </c>
      <c r="L40" s="1">
        <f t="shared" si="7"/>
        <v>-8.2258249586185741</v>
      </c>
      <c r="M40" s="1">
        <f t="shared" si="8"/>
        <v>-5.5981400477766803</v>
      </c>
      <c r="N40" s="1">
        <f t="shared" si="9"/>
        <v>17.000000000000004</v>
      </c>
      <c r="O40">
        <f t="shared" si="10"/>
        <v>21.161294116516807</v>
      </c>
      <c r="P40">
        <f t="shared" si="11"/>
        <v>-5.1712941165168083</v>
      </c>
    </row>
    <row r="41" spans="2:16" x14ac:dyDescent="0.25">
      <c r="B41" s="1">
        <f t="shared" si="1"/>
        <v>44.125333065602433</v>
      </c>
      <c r="C41" s="1">
        <f t="shared" si="2"/>
        <v>-44.125333065602433</v>
      </c>
      <c r="D41" s="1">
        <f t="shared" si="3"/>
        <v>-12.145333065602436</v>
      </c>
      <c r="E41" s="1">
        <f t="shared" si="4"/>
        <v>12.145333065602436</v>
      </c>
      <c r="F41" s="1">
        <f t="shared" si="5"/>
        <v>-31.979999999999997</v>
      </c>
      <c r="G41" s="33">
        <v>26</v>
      </c>
      <c r="H41" s="1">
        <v>95</v>
      </c>
      <c r="I41" s="1">
        <v>2</v>
      </c>
      <c r="J41" s="1">
        <f t="shared" si="6"/>
        <v>-12.622763574640089</v>
      </c>
      <c r="K41" s="1">
        <v>60</v>
      </c>
      <c r="L41" s="1">
        <f t="shared" si="7"/>
        <v>-12.622763574640089</v>
      </c>
      <c r="M41" s="1">
        <f t="shared" si="8"/>
        <v>-6.9225191489879787</v>
      </c>
      <c r="N41" s="1">
        <f t="shared" si="9"/>
        <v>17</v>
      </c>
      <c r="O41">
        <f t="shared" si="10"/>
        <v>22.062666532801217</v>
      </c>
      <c r="P41">
        <f t="shared" si="11"/>
        <v>-6.0726665328012182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" zoomScaleNormal="100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" sqref="J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2"/>
  <sheetViews>
    <sheetView topLeftCell="B2" workbookViewId="0">
      <pane xSplit="6" ySplit="9" topLeftCell="H31" activePane="bottomRight" state="frozen"/>
      <selection activeCell="B2" sqref="B2"/>
      <selection pane="topRight" activeCell="H2" sqref="H2"/>
      <selection pane="bottomLeft" activeCell="B11" sqref="B11"/>
      <selection pane="bottomRight" activeCell="G22" sqref="G22"/>
    </sheetView>
  </sheetViews>
  <sheetFormatPr baseColWidth="10" defaultRowHeight="15" x14ac:dyDescent="0.25"/>
  <cols>
    <col min="1" max="1" width="15.42578125" customWidth="1"/>
    <col min="15" max="15" width="13.5703125" customWidth="1"/>
    <col min="16" max="16" width="13.28515625" customWidth="1"/>
  </cols>
  <sheetData>
    <row r="1" spans="1:16" ht="15.75" thickBot="1" x14ac:dyDescent="0.3">
      <c r="A1" t="s">
        <v>0</v>
      </c>
      <c r="B1" t="s">
        <v>1</v>
      </c>
    </row>
    <row r="2" spans="1:16" x14ac:dyDescent="0.25">
      <c r="B2" s="2" t="s">
        <v>2</v>
      </c>
      <c r="C2" s="6"/>
      <c r="D2" s="9" t="s">
        <v>17</v>
      </c>
      <c r="E2" s="9"/>
      <c r="F2" s="9" t="s">
        <v>19</v>
      </c>
      <c r="G2" s="9"/>
      <c r="H2" s="18" t="s">
        <v>18</v>
      </c>
      <c r="I2" s="11" t="s">
        <v>15</v>
      </c>
      <c r="J2" s="17" t="s">
        <v>16</v>
      </c>
      <c r="K2" s="21" t="s">
        <v>27</v>
      </c>
    </row>
    <row r="3" spans="1:16" x14ac:dyDescent="0.25">
      <c r="B3" s="2" t="s">
        <v>3</v>
      </c>
      <c r="C3" s="6">
        <f>-C7/2</f>
        <v>15.989999999999998</v>
      </c>
      <c r="D3" s="14" t="s">
        <v>7</v>
      </c>
      <c r="E3" s="14">
        <v>0.33</v>
      </c>
      <c r="F3" s="14" t="s">
        <v>11</v>
      </c>
      <c r="G3" s="14">
        <f>H5</f>
        <v>11.647727272727272</v>
      </c>
      <c r="H3" s="15">
        <v>45</v>
      </c>
      <c r="I3" s="10">
        <v>662</v>
      </c>
      <c r="J3" s="10">
        <v>4.0999999999999996</v>
      </c>
      <c r="K3" s="30">
        <f t="shared" ref="K3:K8" si="0">($C3/2)</f>
        <v>7.9949999999999992</v>
      </c>
      <c r="L3" t="s">
        <v>28</v>
      </c>
      <c r="M3">
        <f>((200*4.1*(32-2))/(30*60))*0.5</f>
        <v>6.8333333333333321</v>
      </c>
    </row>
    <row r="4" spans="1:16" x14ac:dyDescent="0.25">
      <c r="B4" s="2" t="s">
        <v>4</v>
      </c>
      <c r="C4" s="6">
        <f>-C3</f>
        <v>-15.989999999999998</v>
      </c>
      <c r="D4" s="16" t="s">
        <v>8</v>
      </c>
      <c r="E4" s="16">
        <v>0.1</v>
      </c>
      <c r="F4" s="16" t="s">
        <v>12</v>
      </c>
      <c r="G4" s="16">
        <v>95</v>
      </c>
      <c r="H4" s="16">
        <f>+G4+C4/(0.1*4.1*1)</f>
        <v>56</v>
      </c>
      <c r="K4" s="30">
        <f t="shared" si="0"/>
        <v>-7.9949999999999992</v>
      </c>
    </row>
    <row r="5" spans="1:16" x14ac:dyDescent="0.25">
      <c r="B5" s="2" t="s">
        <v>5</v>
      </c>
      <c r="C5" s="6">
        <f>-C6</f>
        <v>15.989999999999998</v>
      </c>
      <c r="D5" s="19" t="s">
        <v>9</v>
      </c>
      <c r="E5" s="19">
        <v>0.33</v>
      </c>
      <c r="F5" s="19" t="s">
        <v>13</v>
      </c>
      <c r="G5" s="19">
        <v>2</v>
      </c>
      <c r="H5" s="19">
        <f>C3/(E5*4.16)</f>
        <v>11.647727272727272</v>
      </c>
      <c r="K5" s="30">
        <f t="shared" si="0"/>
        <v>7.9949999999999992</v>
      </c>
    </row>
    <row r="6" spans="1:16" ht="15.75" thickBot="1" x14ac:dyDescent="0.3">
      <c r="B6" s="3" t="s">
        <v>6</v>
      </c>
      <c r="C6" s="7">
        <f>C7-C4</f>
        <v>-15.989999999999998</v>
      </c>
      <c r="D6" s="16" t="s">
        <v>10</v>
      </c>
      <c r="E6" s="16">
        <v>0.1</v>
      </c>
      <c r="F6" s="16" t="s">
        <v>14</v>
      </c>
      <c r="G6" s="16">
        <f>H4</f>
        <v>56</v>
      </c>
      <c r="H6" s="16">
        <v>17</v>
      </c>
      <c r="K6" s="30">
        <f t="shared" si="0"/>
        <v>-7.9949999999999992</v>
      </c>
    </row>
    <row r="7" spans="1:16" x14ac:dyDescent="0.25">
      <c r="B7" s="4" t="s">
        <v>20</v>
      </c>
      <c r="C7" s="12">
        <f>-E4*4.1*(G4-H6)</f>
        <v>-31.979999999999997</v>
      </c>
      <c r="K7" s="30">
        <f t="shared" si="0"/>
        <v>-15.989999999999998</v>
      </c>
    </row>
    <row r="8" spans="1:16" ht="15.75" thickBot="1" x14ac:dyDescent="0.3">
      <c r="B8" s="5" t="s">
        <v>21</v>
      </c>
      <c r="C8" s="13">
        <f>C3+C5</f>
        <v>31.979999999999997</v>
      </c>
      <c r="K8" s="30">
        <f t="shared" si="0"/>
        <v>15.989999999999998</v>
      </c>
    </row>
    <row r="9" spans="1:16" ht="15.75" thickBot="1" x14ac:dyDescent="0.3">
      <c r="G9" s="22"/>
      <c r="H9" s="23" t="s">
        <v>23</v>
      </c>
      <c r="I9" s="23" t="s">
        <v>24</v>
      </c>
      <c r="J9" s="23"/>
      <c r="K9" s="24"/>
      <c r="L9" s="24" t="s">
        <v>25</v>
      </c>
      <c r="M9" s="24" t="s">
        <v>26</v>
      </c>
      <c r="N9" s="25"/>
    </row>
    <row r="10" spans="1:16" x14ac:dyDescent="0.25">
      <c r="B10" s="3" t="s">
        <v>3</v>
      </c>
      <c r="C10" s="3" t="s">
        <v>4</v>
      </c>
      <c r="D10" s="3" t="s">
        <v>5</v>
      </c>
      <c r="E10" s="3" t="s">
        <v>6</v>
      </c>
      <c r="F10" s="20" t="s">
        <v>22</v>
      </c>
      <c r="G10" s="26" t="s">
        <v>11</v>
      </c>
      <c r="H10" s="27" t="s">
        <v>12</v>
      </c>
      <c r="I10" s="28" t="s">
        <v>13</v>
      </c>
      <c r="J10" s="27" t="s">
        <v>14</v>
      </c>
      <c r="K10" s="26" t="s">
        <v>11</v>
      </c>
      <c r="L10" s="27" t="s">
        <v>12</v>
      </c>
      <c r="M10" s="28" t="s">
        <v>13</v>
      </c>
      <c r="N10" s="27" t="s">
        <v>14</v>
      </c>
      <c r="O10" s="27" t="s">
        <v>29</v>
      </c>
      <c r="P10" s="27" t="s">
        <v>30</v>
      </c>
    </row>
    <row r="11" spans="1:16" x14ac:dyDescent="0.25">
      <c r="B11" s="1">
        <f>($I$3*(95-(26.5+2.775*K11)-(K11-30))/LN((95-(26.5-2.27*K11))/(K11-30)))/-1000</f>
        <v>2.4857514818360165</v>
      </c>
      <c r="C11" s="1">
        <f>-$B11</f>
        <v>-2.4857514818360165</v>
      </c>
      <c r="D11" s="1">
        <f>-($F11+$B11)</f>
        <v>29.494248518163982</v>
      </c>
      <c r="E11" s="1">
        <f>-$D11</f>
        <v>-29.494248518163982</v>
      </c>
      <c r="F11" s="1">
        <f>$C$7</f>
        <v>-31.979999999999997</v>
      </c>
      <c r="G11" s="29">
        <f>26</f>
        <v>26</v>
      </c>
      <c r="H11" s="1">
        <v>95</v>
      </c>
      <c r="I11" s="1">
        <v>2</v>
      </c>
      <c r="J11" s="1">
        <f>$L11</f>
        <v>88.937191507717031</v>
      </c>
      <c r="K11" s="1">
        <f>31</f>
        <v>31</v>
      </c>
      <c r="L11" s="1">
        <f>H11+$C11/($J$3*$E$4)</f>
        <v>88.937191507717031</v>
      </c>
      <c r="M11" s="1">
        <f>$I11+$D11/($E$5*$J$3)</f>
        <v>23.799148941732433</v>
      </c>
      <c r="N11" s="1">
        <f>$L11-$D11/(0.1*4.1)</f>
        <v>17</v>
      </c>
      <c r="O11">
        <f>$B11/2</f>
        <v>1.2428757409180082</v>
      </c>
      <c r="P11">
        <f>$K$8-$O11</f>
        <v>14.747124259081991</v>
      </c>
    </row>
    <row r="12" spans="1:16" x14ac:dyDescent="0.25">
      <c r="B12" s="1">
        <f t="shared" ref="B12:B41" si="1">($I$3*(95-(26.5+2.775*K12)-(K12-30))/LN((95-(26.5-2.27*K12))/(K12-30)))/-1000</f>
        <v>2.9789330695330376</v>
      </c>
      <c r="C12" s="1">
        <f t="shared" ref="C12:C41" si="2">-$B12</f>
        <v>-2.9789330695330376</v>
      </c>
      <c r="D12" s="1">
        <f t="shared" ref="D12:D41" si="3">-($F12+$B12)</f>
        <v>29.001066930466958</v>
      </c>
      <c r="E12" s="1">
        <f t="shared" ref="E12:E41" si="4">-$D12</f>
        <v>-29.001066930466958</v>
      </c>
      <c r="F12" s="1">
        <f t="shared" ref="F12:F41" si="5">$C$7</f>
        <v>-31.979999999999997</v>
      </c>
      <c r="G12" s="29">
        <f>26</f>
        <v>26</v>
      </c>
      <c r="H12" s="1">
        <v>95</v>
      </c>
      <c r="I12" s="1">
        <v>2</v>
      </c>
      <c r="J12" s="1">
        <f t="shared" ref="J12:J41" si="6">$L12</f>
        <v>87.734309586504793</v>
      </c>
      <c r="K12" s="1">
        <v>31.5</v>
      </c>
      <c r="L12" s="1">
        <f t="shared" ref="L12:L41" si="7">H12+$C12/($J$3*$E$4)</f>
        <v>87.734309586504793</v>
      </c>
      <c r="M12" s="1">
        <f t="shared" ref="M12:M41" si="8">$I12+$D12/($E$5*$J$3)</f>
        <v>23.434639268637813</v>
      </c>
      <c r="N12" s="1">
        <f t="shared" ref="N12:N41" si="9">$L12-D12/(0.1*4.1)</f>
        <v>17.000000000000014</v>
      </c>
      <c r="O12">
        <f t="shared" ref="O12:O41" si="10">$B12/2</f>
        <v>1.4894665347665188</v>
      </c>
      <c r="P12">
        <f t="shared" ref="P12:P41" si="11">$K$8-$O12</f>
        <v>14.500533465233479</v>
      </c>
    </row>
    <row r="13" spans="1:16" x14ac:dyDescent="0.25">
      <c r="B13" s="1">
        <f t="shared" si="1"/>
        <v>3.4681629059862158</v>
      </c>
      <c r="C13" s="1">
        <f t="shared" si="2"/>
        <v>-3.4681629059862158</v>
      </c>
      <c r="D13" s="1">
        <f t="shared" si="3"/>
        <v>28.511837094013782</v>
      </c>
      <c r="E13" s="1">
        <f t="shared" si="4"/>
        <v>-28.511837094013782</v>
      </c>
      <c r="F13" s="1">
        <f t="shared" si="5"/>
        <v>-31.979999999999997</v>
      </c>
      <c r="G13" s="29">
        <f>26</f>
        <v>26</v>
      </c>
      <c r="H13" s="1">
        <v>95</v>
      </c>
      <c r="I13" s="1">
        <v>2</v>
      </c>
      <c r="J13" s="1">
        <f t="shared" si="6"/>
        <v>86.541066082960441</v>
      </c>
      <c r="K13" s="1">
        <v>32</v>
      </c>
      <c r="L13" s="1">
        <f t="shared" si="7"/>
        <v>86.541066082960441</v>
      </c>
      <c r="M13" s="1">
        <f t="shared" si="8"/>
        <v>23.073050328169831</v>
      </c>
      <c r="N13" s="1">
        <f t="shared" si="9"/>
        <v>17</v>
      </c>
      <c r="O13">
        <f t="shared" si="10"/>
        <v>1.7340814529931079</v>
      </c>
      <c r="P13">
        <f t="shared" si="11"/>
        <v>14.255918547006891</v>
      </c>
    </row>
    <row r="14" spans="1:16" x14ac:dyDescent="0.25">
      <c r="B14" s="1">
        <f t="shared" si="1"/>
        <v>4.4637249250841853</v>
      </c>
      <c r="C14" s="1">
        <f t="shared" si="2"/>
        <v>-4.4637249250841853</v>
      </c>
      <c r="D14" s="1">
        <f t="shared" si="3"/>
        <v>27.516275074915811</v>
      </c>
      <c r="E14" s="1">
        <f t="shared" si="4"/>
        <v>-27.516275074915811</v>
      </c>
      <c r="F14" s="1">
        <f t="shared" si="5"/>
        <v>-31.979999999999997</v>
      </c>
      <c r="G14" s="29">
        <f>26</f>
        <v>26</v>
      </c>
      <c r="H14" s="1">
        <v>95</v>
      </c>
      <c r="I14" s="1">
        <v>2</v>
      </c>
      <c r="J14" s="1">
        <f t="shared" si="6"/>
        <v>84.112866036380041</v>
      </c>
      <c r="K14" s="1">
        <v>33</v>
      </c>
      <c r="L14" s="1">
        <f t="shared" si="7"/>
        <v>84.112866036380041</v>
      </c>
      <c r="M14" s="1">
        <f t="shared" si="8"/>
        <v>22.337232132236373</v>
      </c>
      <c r="N14" s="1">
        <f t="shared" si="9"/>
        <v>17.000000000000014</v>
      </c>
      <c r="O14">
        <f t="shared" si="10"/>
        <v>2.2318624625420926</v>
      </c>
      <c r="P14">
        <f t="shared" si="11"/>
        <v>13.758137537457905</v>
      </c>
    </row>
    <row r="15" spans="1:16" x14ac:dyDescent="0.25">
      <c r="B15" s="1">
        <f t="shared" si="1"/>
        <v>5.4965371349731065</v>
      </c>
      <c r="C15" s="1">
        <f t="shared" si="2"/>
        <v>-5.4965371349731065</v>
      </c>
      <c r="D15" s="1">
        <f t="shared" si="3"/>
        <v>26.48346286502689</v>
      </c>
      <c r="E15" s="1">
        <f t="shared" si="4"/>
        <v>-26.48346286502689</v>
      </c>
      <c r="F15" s="1">
        <f t="shared" si="5"/>
        <v>-31.979999999999997</v>
      </c>
      <c r="G15" s="29">
        <f>26</f>
        <v>26</v>
      </c>
      <c r="H15" s="1">
        <v>95</v>
      </c>
      <c r="I15" s="1">
        <v>2</v>
      </c>
      <c r="J15" s="1">
        <f t="shared" si="6"/>
        <v>81.59381186591925</v>
      </c>
      <c r="K15" s="1">
        <v>34</v>
      </c>
      <c r="L15" s="1">
        <f t="shared" si="7"/>
        <v>81.59381186591925</v>
      </c>
      <c r="M15" s="1">
        <f t="shared" si="8"/>
        <v>21.573882383611892</v>
      </c>
      <c r="N15" s="1">
        <f t="shared" si="9"/>
        <v>17</v>
      </c>
      <c r="O15">
        <f t="shared" si="10"/>
        <v>2.7482685674865532</v>
      </c>
      <c r="P15">
        <f t="shared" si="11"/>
        <v>13.241731432513445</v>
      </c>
    </row>
    <row r="16" spans="1:16" x14ac:dyDescent="0.25">
      <c r="B16" s="1">
        <f t="shared" si="1"/>
        <v>6.5712671575437476</v>
      </c>
      <c r="C16" s="1">
        <f t="shared" si="2"/>
        <v>-6.5712671575437476</v>
      </c>
      <c r="D16" s="1">
        <f t="shared" si="3"/>
        <v>25.408732842456249</v>
      </c>
      <c r="E16" s="1">
        <f t="shared" si="4"/>
        <v>-25.408732842456249</v>
      </c>
      <c r="F16" s="1">
        <f t="shared" si="5"/>
        <v>-31.979999999999997</v>
      </c>
      <c r="G16" s="29">
        <f>26</f>
        <v>26</v>
      </c>
      <c r="H16" s="1">
        <v>95</v>
      </c>
      <c r="I16" s="1">
        <v>2</v>
      </c>
      <c r="J16" s="1">
        <f t="shared" si="6"/>
        <v>78.972519127942078</v>
      </c>
      <c r="K16" s="1">
        <v>35</v>
      </c>
      <c r="L16" s="1">
        <f t="shared" si="7"/>
        <v>78.972519127942078</v>
      </c>
      <c r="M16" s="1">
        <f t="shared" si="8"/>
        <v>20.779551250891537</v>
      </c>
      <c r="N16" s="1">
        <f t="shared" si="9"/>
        <v>17</v>
      </c>
      <c r="O16">
        <f t="shared" si="10"/>
        <v>3.2856335787718738</v>
      </c>
      <c r="P16">
        <f t="shared" si="11"/>
        <v>12.704366421228125</v>
      </c>
    </row>
    <row r="17" spans="2:16" x14ac:dyDescent="0.25">
      <c r="B17" s="1">
        <f t="shared" si="1"/>
        <v>7.6882531364750646</v>
      </c>
      <c r="C17" s="1">
        <f t="shared" si="2"/>
        <v>-7.6882531364750646</v>
      </c>
      <c r="D17" s="1">
        <f t="shared" si="3"/>
        <v>24.291746863524931</v>
      </c>
      <c r="E17" s="1">
        <f t="shared" si="4"/>
        <v>-24.291746863524931</v>
      </c>
      <c r="F17" s="1">
        <f t="shared" si="5"/>
        <v>-31.979999999999997</v>
      </c>
      <c r="G17" s="29">
        <f>26</f>
        <v>26</v>
      </c>
      <c r="H17" s="1">
        <v>95</v>
      </c>
      <c r="I17" s="1">
        <v>2</v>
      </c>
      <c r="J17" s="1">
        <f t="shared" si="6"/>
        <v>76.248163081768126</v>
      </c>
      <c r="K17" s="1">
        <v>36</v>
      </c>
      <c r="L17" s="1">
        <f t="shared" si="7"/>
        <v>76.248163081768126</v>
      </c>
      <c r="M17" s="1">
        <f t="shared" si="8"/>
        <v>19.953988812657009</v>
      </c>
      <c r="N17" s="1">
        <f t="shared" si="9"/>
        <v>17</v>
      </c>
      <c r="O17">
        <f t="shared" si="10"/>
        <v>3.8441265682375323</v>
      </c>
      <c r="P17">
        <f t="shared" si="11"/>
        <v>12.145873431762466</v>
      </c>
    </row>
    <row r="18" spans="2:16" x14ac:dyDescent="0.25">
      <c r="B18" s="1">
        <f t="shared" si="1"/>
        <v>8.8465365612332594</v>
      </c>
      <c r="C18" s="1">
        <f t="shared" si="2"/>
        <v>-8.8465365612332594</v>
      </c>
      <c r="D18" s="1">
        <f t="shared" si="3"/>
        <v>23.133463438766739</v>
      </c>
      <c r="E18" s="1">
        <f t="shared" si="4"/>
        <v>-23.133463438766739</v>
      </c>
      <c r="F18" s="1">
        <f t="shared" si="5"/>
        <v>-31.979999999999997</v>
      </c>
      <c r="G18" s="29">
        <f>26</f>
        <v>26</v>
      </c>
      <c r="H18" s="1">
        <v>95</v>
      </c>
      <c r="I18" s="1">
        <v>2</v>
      </c>
      <c r="J18" s="1">
        <f t="shared" si="6"/>
        <v>73.423081557967663</v>
      </c>
      <c r="K18" s="1">
        <v>37</v>
      </c>
      <c r="L18" s="1">
        <f t="shared" si="7"/>
        <v>73.423081557967663</v>
      </c>
      <c r="M18" s="1">
        <f t="shared" si="8"/>
        <v>19.097903502414443</v>
      </c>
      <c r="N18" s="1">
        <f t="shared" si="9"/>
        <v>17</v>
      </c>
      <c r="O18">
        <f t="shared" si="10"/>
        <v>4.4232682806166297</v>
      </c>
      <c r="P18">
        <f t="shared" si="11"/>
        <v>11.56673171938337</v>
      </c>
    </row>
    <row r="19" spans="2:16" x14ac:dyDescent="0.25">
      <c r="B19" s="1">
        <f t="shared" si="1"/>
        <v>10.044747028627601</v>
      </c>
      <c r="C19" s="1">
        <f t="shared" si="2"/>
        <v>-10.044747028627601</v>
      </c>
      <c r="D19" s="1">
        <f t="shared" si="3"/>
        <v>21.935252971372396</v>
      </c>
      <c r="E19" s="1">
        <f t="shared" si="4"/>
        <v>-21.935252971372396</v>
      </c>
      <c r="F19" s="1">
        <f t="shared" si="5"/>
        <v>-31.979999999999997</v>
      </c>
      <c r="G19" s="29">
        <f>26</f>
        <v>26</v>
      </c>
      <c r="H19" s="1">
        <v>95</v>
      </c>
      <c r="I19" s="1">
        <v>2</v>
      </c>
      <c r="J19" s="1">
        <f t="shared" si="6"/>
        <v>70.500617003347315</v>
      </c>
      <c r="K19" s="1">
        <v>38</v>
      </c>
      <c r="L19" s="1">
        <f t="shared" si="7"/>
        <v>70.500617003347315</v>
      </c>
      <c r="M19" s="1">
        <f t="shared" si="8"/>
        <v>18.212308182832519</v>
      </c>
      <c r="N19" s="1">
        <f t="shared" si="9"/>
        <v>17.000000000000007</v>
      </c>
      <c r="O19">
        <f t="shared" si="10"/>
        <v>5.0223735143138004</v>
      </c>
      <c r="P19">
        <f t="shared" si="11"/>
        <v>10.967626485686198</v>
      </c>
    </row>
    <row r="20" spans="2:16" x14ac:dyDescent="0.25">
      <c r="B20" s="1">
        <f t="shared" si="1"/>
        <v>11.281411346728763</v>
      </c>
      <c r="C20" s="1">
        <f t="shared" si="2"/>
        <v>-11.281411346728763</v>
      </c>
      <c r="D20" s="1">
        <f t="shared" si="3"/>
        <v>20.698588653271234</v>
      </c>
      <c r="E20" s="1">
        <f t="shared" si="4"/>
        <v>-20.698588653271234</v>
      </c>
      <c r="F20" s="1">
        <f t="shared" si="5"/>
        <v>-31.979999999999997</v>
      </c>
      <c r="G20" s="29">
        <f>26</f>
        <v>26</v>
      </c>
      <c r="H20" s="1">
        <v>95</v>
      </c>
      <c r="I20" s="1">
        <v>2</v>
      </c>
      <c r="J20" s="1">
        <f t="shared" si="6"/>
        <v>67.484362568954239</v>
      </c>
      <c r="K20" s="1">
        <v>39</v>
      </c>
      <c r="L20" s="1">
        <f t="shared" si="7"/>
        <v>67.484362568954239</v>
      </c>
      <c r="M20" s="1">
        <f t="shared" si="8"/>
        <v>17.298291687561886</v>
      </c>
      <c r="N20" s="1">
        <f t="shared" si="9"/>
        <v>17.000000000000007</v>
      </c>
      <c r="O20">
        <f t="shared" si="10"/>
        <v>5.6407056733643817</v>
      </c>
      <c r="P20">
        <f t="shared" si="11"/>
        <v>10.349294326635617</v>
      </c>
    </row>
    <row r="21" spans="2:16" x14ac:dyDescent="0.25">
      <c r="B21" s="1">
        <f t="shared" si="1"/>
        <v>12.555071246248829</v>
      </c>
      <c r="C21" s="1">
        <f t="shared" si="2"/>
        <v>-12.555071246248829</v>
      </c>
      <c r="D21" s="1">
        <f t="shared" si="3"/>
        <v>19.424928753751168</v>
      </c>
      <c r="E21" s="1">
        <f t="shared" si="4"/>
        <v>-19.424928753751168</v>
      </c>
      <c r="F21" s="1">
        <f t="shared" si="5"/>
        <v>-31.979999999999997</v>
      </c>
      <c r="G21" s="29">
        <f>26</f>
        <v>26</v>
      </c>
      <c r="H21" s="1">
        <v>95</v>
      </c>
      <c r="I21" s="1">
        <v>2</v>
      </c>
      <c r="J21" s="1">
        <f t="shared" si="6"/>
        <v>64.377875009149193</v>
      </c>
      <c r="K21" s="1">
        <v>40</v>
      </c>
      <c r="L21" s="1">
        <f t="shared" si="7"/>
        <v>64.377875009149193</v>
      </c>
      <c r="M21" s="1">
        <f t="shared" si="8"/>
        <v>16.356931820954301</v>
      </c>
      <c r="N21" s="1">
        <f t="shared" si="9"/>
        <v>17</v>
      </c>
      <c r="O21">
        <f t="shared" si="10"/>
        <v>6.2775356231244146</v>
      </c>
      <c r="P21">
        <f t="shared" si="11"/>
        <v>9.7124643768755838</v>
      </c>
    </row>
    <row r="22" spans="2:16" x14ac:dyDescent="0.25">
      <c r="B22" s="1">
        <f t="shared" si="1"/>
        <v>13.864328577534376</v>
      </c>
      <c r="C22" s="1">
        <f t="shared" si="2"/>
        <v>-13.864328577534376</v>
      </c>
      <c r="D22" s="1">
        <f t="shared" si="3"/>
        <v>18.115671422465621</v>
      </c>
      <c r="E22" s="1">
        <f t="shared" si="4"/>
        <v>-18.115671422465621</v>
      </c>
      <c r="F22" s="1">
        <f t="shared" si="5"/>
        <v>-31.979999999999997</v>
      </c>
      <c r="G22" s="29">
        <f>26</f>
        <v>26</v>
      </c>
      <c r="H22" s="1">
        <v>95</v>
      </c>
      <c r="I22" s="1">
        <v>2</v>
      </c>
      <c r="J22" s="1">
        <f t="shared" si="6"/>
        <v>61.184564445038106</v>
      </c>
      <c r="K22" s="1">
        <v>41</v>
      </c>
      <c r="L22" s="1">
        <f t="shared" si="7"/>
        <v>61.184564445038106</v>
      </c>
      <c r="M22" s="1">
        <f t="shared" si="8"/>
        <v>15.389261953041848</v>
      </c>
      <c r="N22" s="1">
        <f t="shared" si="9"/>
        <v>17.000000000000007</v>
      </c>
      <c r="O22">
        <f t="shared" si="10"/>
        <v>6.9321642887671882</v>
      </c>
      <c r="P22">
        <f t="shared" si="11"/>
        <v>9.0578357112328103</v>
      </c>
    </row>
    <row r="23" spans="2:16" x14ac:dyDescent="0.25">
      <c r="B23" s="1">
        <f t="shared" si="1"/>
        <v>15.207860753187799</v>
      </c>
      <c r="C23" s="1">
        <f t="shared" si="2"/>
        <v>-15.207860753187799</v>
      </c>
      <c r="D23" s="1">
        <f t="shared" si="3"/>
        <v>16.772139246812198</v>
      </c>
      <c r="E23" s="1">
        <f t="shared" si="4"/>
        <v>-16.772139246812198</v>
      </c>
      <c r="F23" s="1">
        <f t="shared" si="5"/>
        <v>-31.979999999999997</v>
      </c>
      <c r="G23" s="29">
        <f>26</f>
        <v>26</v>
      </c>
      <c r="H23" s="1">
        <v>95</v>
      </c>
      <c r="I23" s="1">
        <v>2</v>
      </c>
      <c r="J23" s="1">
        <f t="shared" si="6"/>
        <v>57.907656699541953</v>
      </c>
      <c r="K23" s="1">
        <v>42</v>
      </c>
      <c r="L23" s="1">
        <f t="shared" si="7"/>
        <v>57.907656699541953</v>
      </c>
      <c r="M23" s="1">
        <f t="shared" si="8"/>
        <v>14.396259605921802</v>
      </c>
      <c r="N23" s="1">
        <f t="shared" si="9"/>
        <v>17</v>
      </c>
      <c r="O23">
        <f t="shared" si="10"/>
        <v>7.6039303765938993</v>
      </c>
      <c r="P23">
        <f t="shared" si="11"/>
        <v>8.3860696234060992</v>
      </c>
    </row>
    <row r="24" spans="2:16" x14ac:dyDescent="0.25">
      <c r="B24" s="1">
        <f t="shared" si="1"/>
        <v>16.584423481390882</v>
      </c>
      <c r="C24" s="1">
        <f t="shared" si="2"/>
        <v>-16.584423481390882</v>
      </c>
      <c r="D24" s="1">
        <f t="shared" si="3"/>
        <v>15.395576518609115</v>
      </c>
      <c r="E24" s="1">
        <f t="shared" si="4"/>
        <v>-15.395576518609115</v>
      </c>
      <c r="F24" s="1">
        <f t="shared" si="5"/>
        <v>-31.979999999999997</v>
      </c>
      <c r="G24" s="29">
        <f>26</f>
        <v>26</v>
      </c>
      <c r="H24" s="1">
        <v>95</v>
      </c>
      <c r="I24" s="1">
        <v>2</v>
      </c>
      <c r="J24" s="1">
        <f t="shared" si="6"/>
        <v>54.550186630753942</v>
      </c>
      <c r="K24" s="1">
        <v>43</v>
      </c>
      <c r="L24" s="1">
        <f t="shared" si="7"/>
        <v>54.550186630753942</v>
      </c>
      <c r="M24" s="1">
        <f t="shared" si="8"/>
        <v>13.378844433561801</v>
      </c>
      <c r="N24" s="1">
        <f t="shared" si="9"/>
        <v>17</v>
      </c>
      <c r="O24">
        <f t="shared" si="10"/>
        <v>8.292211740695441</v>
      </c>
      <c r="P24">
        <f t="shared" si="11"/>
        <v>7.6977882593045575</v>
      </c>
    </row>
    <row r="25" spans="2:16" x14ac:dyDescent="0.25">
      <c r="B25" s="1">
        <f t="shared" si="1"/>
        <v>17.992848082800034</v>
      </c>
      <c r="C25" s="1">
        <f t="shared" si="2"/>
        <v>-17.992848082800034</v>
      </c>
      <c r="D25" s="1">
        <f t="shared" si="3"/>
        <v>13.987151917199963</v>
      </c>
      <c r="E25" s="1">
        <f t="shared" si="4"/>
        <v>-13.987151917199963</v>
      </c>
      <c r="F25" s="1">
        <f t="shared" si="5"/>
        <v>-31.979999999999997</v>
      </c>
      <c r="G25" s="29">
        <f>26</f>
        <v>26</v>
      </c>
      <c r="H25" s="1">
        <v>95</v>
      </c>
      <c r="I25" s="1">
        <v>2</v>
      </c>
      <c r="J25" s="1">
        <f t="shared" si="6"/>
        <v>51.115004676097477</v>
      </c>
      <c r="K25" s="1">
        <v>44</v>
      </c>
      <c r="L25" s="1">
        <f t="shared" si="7"/>
        <v>51.115004676097477</v>
      </c>
      <c r="M25" s="1">
        <f t="shared" si="8"/>
        <v>12.337880204878022</v>
      </c>
      <c r="N25" s="1">
        <f t="shared" si="9"/>
        <v>17.000000000000007</v>
      </c>
      <c r="O25">
        <f t="shared" si="10"/>
        <v>8.9964240414000169</v>
      </c>
      <c r="P25">
        <f t="shared" si="11"/>
        <v>6.9935759585999815</v>
      </c>
    </row>
    <row r="26" spans="2:16" x14ac:dyDescent="0.25">
      <c r="B26" s="1">
        <f t="shared" si="1"/>
        <v>19.432036658030299</v>
      </c>
      <c r="C26" s="1">
        <f t="shared" si="2"/>
        <v>-19.432036658030299</v>
      </c>
      <c r="D26" s="1">
        <f t="shared" si="3"/>
        <v>12.547963341969698</v>
      </c>
      <c r="E26" s="1">
        <f t="shared" si="4"/>
        <v>-12.547963341969698</v>
      </c>
      <c r="F26" s="1">
        <f t="shared" si="5"/>
        <v>-31.979999999999997</v>
      </c>
      <c r="G26" s="31">
        <f>26</f>
        <v>26</v>
      </c>
      <c r="H26" s="1">
        <v>95</v>
      </c>
      <c r="I26" s="1">
        <v>2</v>
      </c>
      <c r="J26" s="1">
        <f t="shared" si="6"/>
        <v>47.604788638950488</v>
      </c>
      <c r="K26" s="1">
        <v>45</v>
      </c>
      <c r="L26" s="1">
        <f t="shared" si="7"/>
        <v>47.604788638950488</v>
      </c>
      <c r="M26" s="1">
        <f t="shared" si="8"/>
        <v>11.27417837543954</v>
      </c>
      <c r="N26" s="1">
        <f t="shared" si="9"/>
        <v>17.000000000000004</v>
      </c>
      <c r="O26">
        <f t="shared" si="10"/>
        <v>9.7160183290151494</v>
      </c>
      <c r="P26">
        <f t="shared" si="11"/>
        <v>6.273981670984849</v>
      </c>
    </row>
    <row r="27" spans="2:16" x14ac:dyDescent="0.25">
      <c r="B27" s="1">
        <f t="shared" si="1"/>
        <v>20.900956602981381</v>
      </c>
      <c r="C27" s="1">
        <f t="shared" si="2"/>
        <v>-20.900956602981381</v>
      </c>
      <c r="D27" s="1">
        <f t="shared" si="3"/>
        <v>11.079043397018616</v>
      </c>
      <c r="E27" s="1">
        <f t="shared" si="4"/>
        <v>-11.079043397018616</v>
      </c>
      <c r="F27" s="1">
        <f t="shared" si="5"/>
        <v>-31.979999999999997</v>
      </c>
      <c r="G27" s="31">
        <f>26</f>
        <v>26</v>
      </c>
      <c r="H27" s="1">
        <v>95</v>
      </c>
      <c r="I27" s="1">
        <v>2</v>
      </c>
      <c r="J27" s="1">
        <f t="shared" si="6"/>
        <v>44.02205706589907</v>
      </c>
      <c r="K27" s="1">
        <v>46</v>
      </c>
      <c r="L27" s="1">
        <f t="shared" si="7"/>
        <v>44.02205706589907</v>
      </c>
      <c r="M27" s="1">
        <f t="shared" si="8"/>
        <v>10.188502141181534</v>
      </c>
      <c r="N27" s="1">
        <f t="shared" si="9"/>
        <v>17.000000000000004</v>
      </c>
      <c r="O27">
        <f t="shared" si="10"/>
        <v>10.450478301490691</v>
      </c>
      <c r="P27">
        <f t="shared" si="11"/>
        <v>5.5395216985093079</v>
      </c>
    </row>
    <row r="28" spans="2:16" x14ac:dyDescent="0.25">
      <c r="B28" s="1">
        <f t="shared" si="1"/>
        <v>22.398635154993119</v>
      </c>
      <c r="C28" s="1">
        <f t="shared" si="2"/>
        <v>-22.398635154993119</v>
      </c>
      <c r="D28" s="1">
        <f t="shared" si="3"/>
        <v>9.5813648450068776</v>
      </c>
      <c r="E28" s="1">
        <f t="shared" si="4"/>
        <v>-9.5813648450068776</v>
      </c>
      <c r="F28" s="1">
        <f t="shared" si="5"/>
        <v>-31.979999999999997</v>
      </c>
      <c r="G28" s="31">
        <f>26</f>
        <v>26</v>
      </c>
      <c r="H28" s="1">
        <v>95</v>
      </c>
      <c r="I28" s="1">
        <v>2</v>
      </c>
      <c r="J28" s="1">
        <f t="shared" si="6"/>
        <v>40.369182548797269</v>
      </c>
      <c r="K28" s="1">
        <v>47</v>
      </c>
      <c r="L28" s="1">
        <f t="shared" si="7"/>
        <v>40.369182548797269</v>
      </c>
      <c r="M28" s="1">
        <f t="shared" si="8"/>
        <v>9.0815704693325046</v>
      </c>
      <c r="N28" s="1">
        <f t="shared" si="9"/>
        <v>17.000000000000007</v>
      </c>
      <c r="O28">
        <f t="shared" si="10"/>
        <v>11.19931757749656</v>
      </c>
      <c r="P28">
        <f>$K$8-$O28</f>
        <v>4.7906824225034388</v>
      </c>
    </row>
    <row r="29" spans="2:16" x14ac:dyDescent="0.25">
      <c r="B29" s="1">
        <f t="shared" si="1"/>
        <v>23.924154266655449</v>
      </c>
      <c r="C29" s="1">
        <f t="shared" si="2"/>
        <v>-23.924154266655449</v>
      </c>
      <c r="D29" s="1">
        <f t="shared" si="3"/>
        <v>8.0558457333445475</v>
      </c>
      <c r="E29" s="1">
        <f t="shared" si="4"/>
        <v>-8.0558457333445475</v>
      </c>
      <c r="F29" s="1">
        <f t="shared" si="5"/>
        <v>-31.979999999999997</v>
      </c>
      <c r="G29" s="31">
        <f>26</f>
        <v>26</v>
      </c>
      <c r="H29" s="1">
        <v>95</v>
      </c>
      <c r="I29" s="1">
        <v>2</v>
      </c>
      <c r="J29" s="1">
        <f t="shared" si="6"/>
        <v>36.64840422766963</v>
      </c>
      <c r="K29" s="1">
        <v>48</v>
      </c>
      <c r="L29" s="1">
        <f t="shared" si="7"/>
        <v>36.64840422766963</v>
      </c>
      <c r="M29" s="1">
        <f t="shared" si="8"/>
        <v>7.9540618871726148</v>
      </c>
      <c r="N29" s="1">
        <f t="shared" si="9"/>
        <v>17</v>
      </c>
      <c r="O29">
        <f t="shared" si="10"/>
        <v>11.962077133327725</v>
      </c>
      <c r="P29">
        <f t="shared" si="11"/>
        <v>4.0279228666722737</v>
      </c>
    </row>
    <row r="30" spans="2:16" x14ac:dyDescent="0.25">
      <c r="B30" s="1">
        <f t="shared" si="1"/>
        <v>25.476645918265124</v>
      </c>
      <c r="C30" s="1">
        <f t="shared" si="2"/>
        <v>-25.476645918265124</v>
      </c>
      <c r="D30" s="1">
        <f t="shared" si="3"/>
        <v>6.5033540817348729</v>
      </c>
      <c r="E30" s="1">
        <f t="shared" si="4"/>
        <v>-6.5033540817348729</v>
      </c>
      <c r="F30" s="1">
        <f t="shared" si="5"/>
        <v>-31.979999999999997</v>
      </c>
      <c r="G30" s="31">
        <f>26</f>
        <v>26</v>
      </c>
      <c r="H30" s="1">
        <v>95</v>
      </c>
      <c r="I30" s="1">
        <v>2</v>
      </c>
      <c r="J30" s="1">
        <f t="shared" si="6"/>
        <v>32.861839223743594</v>
      </c>
      <c r="K30" s="1">
        <v>49</v>
      </c>
      <c r="L30" s="1">
        <f t="shared" si="7"/>
        <v>32.861839223743594</v>
      </c>
      <c r="M30" s="1">
        <f t="shared" si="8"/>
        <v>6.8066179465889673</v>
      </c>
      <c r="N30" s="1">
        <f t="shared" si="9"/>
        <v>17</v>
      </c>
      <c r="O30">
        <f t="shared" si="10"/>
        <v>12.738322959132562</v>
      </c>
      <c r="P30">
        <f t="shared" si="11"/>
        <v>3.2516770408674365</v>
      </c>
    </row>
    <row r="31" spans="2:16" x14ac:dyDescent="0.25">
      <c r="B31" s="1">
        <f t="shared" si="1"/>
        <v>27.05528789091457</v>
      </c>
      <c r="C31" s="1">
        <f t="shared" si="2"/>
        <v>-27.05528789091457</v>
      </c>
      <c r="D31" s="1">
        <f t="shared" si="3"/>
        <v>4.9247121090854264</v>
      </c>
      <c r="E31" s="1">
        <f t="shared" si="4"/>
        <v>-4.9247121090854264</v>
      </c>
      <c r="F31" s="1">
        <f t="shared" si="5"/>
        <v>-31.979999999999997</v>
      </c>
      <c r="G31" s="31">
        <f>26</f>
        <v>26</v>
      </c>
      <c r="H31" s="1">
        <v>95</v>
      </c>
      <c r="I31" s="1">
        <v>2</v>
      </c>
      <c r="J31" s="1">
        <f t="shared" si="6"/>
        <v>29.011492948988845</v>
      </c>
      <c r="K31" s="1">
        <v>50</v>
      </c>
      <c r="L31" s="1">
        <f t="shared" si="7"/>
        <v>29.011492948988845</v>
      </c>
      <c r="M31" s="1">
        <f t="shared" si="8"/>
        <v>5.6398463481784376</v>
      </c>
      <c r="N31" s="1">
        <f t="shared" si="9"/>
        <v>17</v>
      </c>
      <c r="O31">
        <f t="shared" si="10"/>
        <v>13.527643945457285</v>
      </c>
      <c r="P31">
        <f t="shared" si="11"/>
        <v>2.4623560545427132</v>
      </c>
    </row>
    <row r="32" spans="2:16" x14ac:dyDescent="0.25">
      <c r="B32" s="1">
        <f t="shared" si="1"/>
        <v>28.659299981020968</v>
      </c>
      <c r="C32" s="1">
        <f t="shared" si="2"/>
        <v>-28.659299981020968</v>
      </c>
      <c r="D32" s="1">
        <f t="shared" si="3"/>
        <v>3.3207000189790286</v>
      </c>
      <c r="E32" s="1">
        <f t="shared" si="4"/>
        <v>-3.3207000189790286</v>
      </c>
      <c r="F32" s="1">
        <f t="shared" si="5"/>
        <v>-31.979999999999997</v>
      </c>
      <c r="G32" s="31">
        <f>26</f>
        <v>26</v>
      </c>
      <c r="H32" s="1">
        <v>95</v>
      </c>
      <c r="I32" s="1">
        <v>2</v>
      </c>
      <c r="J32" s="1">
        <f t="shared" si="6"/>
        <v>25.099268338973246</v>
      </c>
      <c r="K32" s="1">
        <v>51</v>
      </c>
      <c r="L32" s="1">
        <f t="shared" si="7"/>
        <v>25.099268338973246</v>
      </c>
      <c r="M32" s="1">
        <f t="shared" si="8"/>
        <v>4.4543237390828008</v>
      </c>
      <c r="N32" s="1">
        <f t="shared" si="9"/>
        <v>17.000000000000007</v>
      </c>
      <c r="O32">
        <f t="shared" si="10"/>
        <v>14.329649990510484</v>
      </c>
      <c r="P32">
        <f t="shared" si="11"/>
        <v>1.6603500094895143</v>
      </c>
    </row>
    <row r="33" spans="2:16" x14ac:dyDescent="0.25">
      <c r="B33" s="1">
        <f t="shared" si="1"/>
        <v>30.287940619796732</v>
      </c>
      <c r="C33" s="1">
        <f t="shared" si="2"/>
        <v>-30.287940619796732</v>
      </c>
      <c r="D33" s="1">
        <f t="shared" si="3"/>
        <v>1.6920593802032649</v>
      </c>
      <c r="E33" s="1">
        <f t="shared" si="4"/>
        <v>-1.6920593802032649</v>
      </c>
      <c r="F33" s="1">
        <f t="shared" si="5"/>
        <v>-31.979999999999997</v>
      </c>
      <c r="G33" s="31">
        <f>26</f>
        <v>26</v>
      </c>
      <c r="H33" s="1">
        <v>95</v>
      </c>
      <c r="I33" s="1">
        <v>2</v>
      </c>
      <c r="J33" s="1">
        <f t="shared" si="6"/>
        <v>21.126974098056749</v>
      </c>
      <c r="K33" s="1">
        <v>52</v>
      </c>
      <c r="L33" s="1">
        <f t="shared" si="7"/>
        <v>21.126974098056749</v>
      </c>
      <c r="M33" s="1">
        <f t="shared" si="8"/>
        <v>3.2505982115323464</v>
      </c>
      <c r="N33" s="1">
        <f t="shared" si="9"/>
        <v>17.000000000000007</v>
      </c>
      <c r="O33">
        <f t="shared" si="10"/>
        <v>15.143970309898366</v>
      </c>
      <c r="P33">
        <f t="shared" si="11"/>
        <v>0.84602969010163243</v>
      </c>
    </row>
    <row r="34" spans="2:16" x14ac:dyDescent="0.25">
      <c r="B34" s="8">
        <f t="shared" si="1"/>
        <v>31.940503855721587</v>
      </c>
      <c r="C34" s="8">
        <f t="shared" si="2"/>
        <v>-31.940503855721587</v>
      </c>
      <c r="D34" s="8">
        <f t="shared" si="3"/>
        <v>3.9496144278409417E-2</v>
      </c>
      <c r="E34" s="8">
        <f t="shared" si="4"/>
        <v>-3.9496144278409417E-2</v>
      </c>
      <c r="F34" s="8">
        <f t="shared" si="5"/>
        <v>-31.979999999999997</v>
      </c>
      <c r="G34" s="31">
        <f>26</f>
        <v>26</v>
      </c>
      <c r="H34" s="8">
        <v>95</v>
      </c>
      <c r="I34" s="8">
        <v>2</v>
      </c>
      <c r="J34" s="8">
        <f t="shared" si="6"/>
        <v>17.096332059215641</v>
      </c>
      <c r="K34" s="8">
        <v>53</v>
      </c>
      <c r="L34" s="8">
        <f t="shared" si="7"/>
        <v>17.096332059215641</v>
      </c>
      <c r="M34" s="1">
        <f t="shared" si="8"/>
        <v>2.0291915330956463</v>
      </c>
      <c r="N34" s="8">
        <f t="shared" si="9"/>
        <v>17.000000000000007</v>
      </c>
      <c r="O34">
        <f t="shared" si="10"/>
        <v>15.970251927860794</v>
      </c>
      <c r="P34">
        <f t="shared" si="11"/>
        <v>1.9748072139204709E-2</v>
      </c>
    </row>
    <row r="35" spans="2:16" x14ac:dyDescent="0.25">
      <c r="B35" s="1">
        <f t="shared" si="1"/>
        <v>33.616316658383582</v>
      </c>
      <c r="C35" s="1">
        <f t="shared" si="2"/>
        <v>-33.616316658383582</v>
      </c>
      <c r="D35" s="1">
        <f t="shared" si="3"/>
        <v>-1.6363166583835849</v>
      </c>
      <c r="E35" s="1">
        <f t="shared" si="4"/>
        <v>1.6363166583835849</v>
      </c>
      <c r="F35" s="1">
        <f t="shared" si="5"/>
        <v>-31.979999999999997</v>
      </c>
      <c r="G35" s="31">
        <f>26</f>
        <v>26</v>
      </c>
      <c r="H35" s="1">
        <v>95</v>
      </c>
      <c r="I35" s="1">
        <v>2</v>
      </c>
      <c r="J35" s="1">
        <f t="shared" si="6"/>
        <v>13.008983760040039</v>
      </c>
      <c r="K35" s="1">
        <v>54</v>
      </c>
      <c r="L35" s="1">
        <f t="shared" si="7"/>
        <v>13.008983760040039</v>
      </c>
      <c r="M35" s="1">
        <f t="shared" si="8"/>
        <v>0.79060113940607168</v>
      </c>
      <c r="N35" s="1">
        <f t="shared" si="9"/>
        <v>17</v>
      </c>
      <c r="O35">
        <f t="shared" si="10"/>
        <v>16.808158329191791</v>
      </c>
      <c r="P35">
        <f t="shared" si="11"/>
        <v>-0.81815832919179243</v>
      </c>
    </row>
    <row r="36" spans="2:16" x14ac:dyDescent="0.25">
      <c r="B36" s="1">
        <f t="shared" si="1"/>
        <v>35.314736504971542</v>
      </c>
      <c r="C36" s="1">
        <f t="shared" si="2"/>
        <v>-35.314736504971542</v>
      </c>
      <c r="D36" s="1">
        <f t="shared" si="3"/>
        <v>-3.3347365049715449</v>
      </c>
      <c r="E36" s="1">
        <f t="shared" si="4"/>
        <v>3.3347365049715449</v>
      </c>
      <c r="F36" s="1">
        <f t="shared" si="5"/>
        <v>-31.979999999999997</v>
      </c>
      <c r="G36" s="31">
        <f>26</f>
        <v>26</v>
      </c>
      <c r="H36" s="1">
        <v>95</v>
      </c>
      <c r="I36" s="1">
        <v>2</v>
      </c>
      <c r="J36" s="1">
        <f t="shared" si="6"/>
        <v>8.8664963293376928</v>
      </c>
      <c r="K36" s="1">
        <v>55</v>
      </c>
      <c r="L36" s="1">
        <f t="shared" si="7"/>
        <v>8.8664963293376928</v>
      </c>
      <c r="M36" s="1">
        <f t="shared" si="8"/>
        <v>-0.46469808201888041</v>
      </c>
      <c r="N36" s="1">
        <f t="shared" si="9"/>
        <v>17</v>
      </c>
      <c r="O36">
        <f t="shared" si="10"/>
        <v>17.657368252485771</v>
      </c>
      <c r="P36">
        <f t="shared" si="11"/>
        <v>-1.6673682524857725</v>
      </c>
    </row>
    <row r="37" spans="2:16" x14ac:dyDescent="0.25">
      <c r="B37" s="1">
        <f t="shared" si="1"/>
        <v>37.035149214615878</v>
      </c>
      <c r="C37" s="1">
        <f t="shared" si="2"/>
        <v>-37.035149214615878</v>
      </c>
      <c r="D37" s="1">
        <f t="shared" si="3"/>
        <v>-5.0551492146158807</v>
      </c>
      <c r="E37" s="1">
        <f t="shared" si="4"/>
        <v>5.0551492146158807</v>
      </c>
      <c r="F37" s="1">
        <f t="shared" si="5"/>
        <v>-31.979999999999997</v>
      </c>
      <c r="G37" s="31">
        <f>26</f>
        <v>26</v>
      </c>
      <c r="H37" s="1">
        <v>95</v>
      </c>
      <c r="I37" s="1">
        <v>2</v>
      </c>
      <c r="J37" s="1">
        <f t="shared" si="6"/>
        <v>4.6703677692295571</v>
      </c>
      <c r="K37" s="1">
        <v>56</v>
      </c>
      <c r="L37" s="1">
        <f t="shared" si="7"/>
        <v>4.6703677692295571</v>
      </c>
      <c r="M37" s="1">
        <f t="shared" si="8"/>
        <v>-1.7362521911425577</v>
      </c>
      <c r="N37" s="1">
        <f t="shared" si="9"/>
        <v>17</v>
      </c>
      <c r="O37">
        <f t="shared" si="10"/>
        <v>18.517574607307939</v>
      </c>
      <c r="P37">
        <f t="shared" si="11"/>
        <v>-2.5275746073079404</v>
      </c>
    </row>
    <row r="38" spans="2:16" x14ac:dyDescent="0.25">
      <c r="B38" s="1">
        <f t="shared" si="1"/>
        <v>38.776966999881942</v>
      </c>
      <c r="C38" s="1">
        <f t="shared" si="2"/>
        <v>-38.776966999881942</v>
      </c>
      <c r="D38" s="1">
        <f t="shared" si="3"/>
        <v>-6.7969669998819455</v>
      </c>
      <c r="E38" s="1">
        <f t="shared" si="4"/>
        <v>6.7969669998819455</v>
      </c>
      <c r="F38" s="1">
        <f t="shared" si="5"/>
        <v>-31.979999999999997</v>
      </c>
      <c r="G38" s="31">
        <f>26</f>
        <v>26</v>
      </c>
      <c r="H38" s="1">
        <v>95</v>
      </c>
      <c r="I38" s="1">
        <v>2</v>
      </c>
      <c r="J38" s="1">
        <f t="shared" si="6"/>
        <v>0.42203170760501507</v>
      </c>
      <c r="K38" s="1">
        <v>57</v>
      </c>
      <c r="L38" s="1">
        <f t="shared" si="7"/>
        <v>0.42203170760501507</v>
      </c>
      <c r="M38" s="1">
        <f t="shared" si="8"/>
        <v>-3.0236267552712093</v>
      </c>
      <c r="N38" s="1">
        <f t="shared" si="9"/>
        <v>17.000000000000004</v>
      </c>
      <c r="O38">
        <f t="shared" si="10"/>
        <v>19.388483499940971</v>
      </c>
      <c r="P38">
        <f t="shared" si="11"/>
        <v>-3.3984834999409728</v>
      </c>
    </row>
    <row r="39" spans="2:16" x14ac:dyDescent="0.25">
      <c r="B39" s="1">
        <f t="shared" si="1"/>
        <v>40.539626708633108</v>
      </c>
      <c r="C39" s="1">
        <f t="shared" si="2"/>
        <v>-40.539626708633108</v>
      </c>
      <c r="D39" s="1">
        <f t="shared" si="3"/>
        <v>-8.559626708633111</v>
      </c>
      <c r="E39" s="1">
        <f t="shared" si="4"/>
        <v>8.559626708633111</v>
      </c>
      <c r="F39" s="1">
        <f t="shared" si="5"/>
        <v>-31.979999999999997</v>
      </c>
      <c r="G39" s="31">
        <f>26</f>
        <v>26</v>
      </c>
      <c r="H39" s="1">
        <v>95</v>
      </c>
      <c r="I39" s="1">
        <v>2</v>
      </c>
      <c r="J39" s="1">
        <f t="shared" si="6"/>
        <v>-3.8771383137392945</v>
      </c>
      <c r="K39" s="1">
        <v>58</v>
      </c>
      <c r="L39" s="1">
        <f t="shared" si="7"/>
        <v>-3.8771383137392945</v>
      </c>
      <c r="M39" s="1">
        <f t="shared" si="8"/>
        <v>-4.3264055496179683</v>
      </c>
      <c r="N39" s="1">
        <f t="shared" si="9"/>
        <v>17.000000000000004</v>
      </c>
      <c r="O39">
        <f t="shared" si="10"/>
        <v>20.269813354316554</v>
      </c>
      <c r="P39">
        <f t="shared" si="11"/>
        <v>-4.2798133543165555</v>
      </c>
    </row>
    <row r="40" spans="2:16" x14ac:dyDescent="0.25">
      <c r="B40" s="1">
        <f t="shared" si="1"/>
        <v>42.322588233033613</v>
      </c>
      <c r="C40" s="1">
        <f t="shared" si="2"/>
        <v>-42.322588233033613</v>
      </c>
      <c r="D40" s="1">
        <f t="shared" si="3"/>
        <v>-10.342588233033617</v>
      </c>
      <c r="E40" s="1">
        <f t="shared" si="4"/>
        <v>10.342588233033617</v>
      </c>
      <c r="F40" s="1">
        <f t="shared" si="5"/>
        <v>-31.979999999999997</v>
      </c>
      <c r="G40" s="31">
        <f>26</f>
        <v>26</v>
      </c>
      <c r="H40" s="1">
        <v>95</v>
      </c>
      <c r="I40" s="1">
        <v>2</v>
      </c>
      <c r="J40" s="1">
        <f t="shared" si="6"/>
        <v>-8.2258249586185741</v>
      </c>
      <c r="K40" s="1">
        <v>59</v>
      </c>
      <c r="L40" s="1">
        <f t="shared" si="7"/>
        <v>-8.2258249586185741</v>
      </c>
      <c r="M40" s="1">
        <f t="shared" si="8"/>
        <v>-5.6441893813995687</v>
      </c>
      <c r="N40" s="1">
        <f t="shared" si="9"/>
        <v>17.000000000000004</v>
      </c>
      <c r="O40">
        <f t="shared" si="10"/>
        <v>21.161294116516807</v>
      </c>
      <c r="P40">
        <f t="shared" si="11"/>
        <v>-5.1712941165168083</v>
      </c>
    </row>
    <row r="41" spans="2:16" x14ac:dyDescent="0.25">
      <c r="B41" s="1">
        <f t="shared" si="1"/>
        <v>44.125333065602433</v>
      </c>
      <c r="C41" s="1">
        <f t="shared" si="2"/>
        <v>-44.125333065602433</v>
      </c>
      <c r="D41" s="1">
        <f t="shared" si="3"/>
        <v>-12.145333065602436</v>
      </c>
      <c r="E41" s="1">
        <f t="shared" si="4"/>
        <v>12.145333065602436</v>
      </c>
      <c r="F41" s="1">
        <f t="shared" si="5"/>
        <v>-31.979999999999997</v>
      </c>
      <c r="G41" s="31">
        <f>26</f>
        <v>26</v>
      </c>
      <c r="H41" s="1">
        <v>95</v>
      </c>
      <c r="I41" s="1">
        <v>2</v>
      </c>
      <c r="J41" s="1">
        <f t="shared" si="6"/>
        <v>-12.622763574640089</v>
      </c>
      <c r="K41" s="1">
        <v>60</v>
      </c>
      <c r="L41" s="1">
        <f t="shared" si="7"/>
        <v>-12.622763574640089</v>
      </c>
      <c r="M41" s="1">
        <f t="shared" si="8"/>
        <v>-6.9765950226182092</v>
      </c>
      <c r="N41" s="1">
        <f t="shared" si="9"/>
        <v>17</v>
      </c>
      <c r="O41">
        <f t="shared" si="10"/>
        <v>22.062666532801217</v>
      </c>
      <c r="P41">
        <f t="shared" si="11"/>
        <v>-6.0726665328012182</v>
      </c>
    </row>
    <row r="42" spans="2:16" x14ac:dyDescent="0.25">
      <c r="G42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75"/>
  <sheetViews>
    <sheetView tabSelected="1" topLeftCell="A7" workbookViewId="0">
      <selection activeCell="G4" sqref="G4"/>
    </sheetView>
  </sheetViews>
  <sheetFormatPr baseColWidth="10" defaultRowHeight="15" x14ac:dyDescent="0.25"/>
  <cols>
    <col min="6" max="6" width="21.7109375" customWidth="1"/>
  </cols>
  <sheetData>
    <row r="1" spans="2:11" ht="15.75" thickBot="1" x14ac:dyDescent="0.3"/>
    <row r="2" spans="2:11" x14ac:dyDescent="0.25">
      <c r="B2" s="2" t="s">
        <v>2</v>
      </c>
      <c r="C2" s="6"/>
      <c r="D2" s="9" t="s">
        <v>17</v>
      </c>
      <c r="E2" s="9"/>
      <c r="F2" s="9" t="s">
        <v>19</v>
      </c>
      <c r="G2" s="9"/>
      <c r="H2" s="18" t="s">
        <v>18</v>
      </c>
      <c r="I2" s="11" t="s">
        <v>15</v>
      </c>
      <c r="J2" s="17" t="s">
        <v>16</v>
      </c>
      <c r="K2" s="21" t="s">
        <v>27</v>
      </c>
    </row>
    <row r="3" spans="2:11" x14ac:dyDescent="0.25">
      <c r="B3" s="2" t="s">
        <v>3</v>
      </c>
      <c r="C3" s="6">
        <f>(I3*(((G4-G3)-(H3-H4))/LN((G4-G3)/(H3-H4))))/1000</f>
        <v>33.513983913282445</v>
      </c>
      <c r="D3" s="14" t="s">
        <v>7</v>
      </c>
      <c r="E3" s="14">
        <v>0.22700000000000001</v>
      </c>
      <c r="F3" s="14" t="s">
        <v>11</v>
      </c>
      <c r="G3" s="14">
        <v>17</v>
      </c>
      <c r="H3" s="15">
        <v>48</v>
      </c>
      <c r="I3" s="10">
        <v>662</v>
      </c>
      <c r="J3" s="10">
        <v>4.0999999999999996</v>
      </c>
      <c r="K3" s="30">
        <f t="shared" ref="K3:K8" si="0">($C3/2)</f>
        <v>16.756991956641222</v>
      </c>
    </row>
    <row r="4" spans="2:11" x14ac:dyDescent="0.25">
      <c r="B4" s="2" t="s">
        <v>4</v>
      </c>
      <c r="C4" s="6">
        <f>-C3</f>
        <v>-33.513983913282445</v>
      </c>
      <c r="D4" s="16" t="s">
        <v>8</v>
      </c>
      <c r="E4" s="16">
        <v>0.1</v>
      </c>
      <c r="F4" s="16" t="s">
        <v>12</v>
      </c>
      <c r="G4" s="16">
        <v>98</v>
      </c>
      <c r="H4" s="16">
        <v>19</v>
      </c>
      <c r="K4" s="30">
        <f t="shared" si="0"/>
        <v>-16.756991956641222</v>
      </c>
    </row>
    <row r="5" spans="2:11" x14ac:dyDescent="0.25">
      <c r="B5" s="2" t="s">
        <v>5</v>
      </c>
      <c r="C5" s="6">
        <f>-C6</f>
        <v>-0.30398391328244401</v>
      </c>
      <c r="D5" s="19" t="s">
        <v>9</v>
      </c>
      <c r="E5" s="19">
        <v>0.33200000000000002</v>
      </c>
      <c r="F5" s="19" t="s">
        <v>13</v>
      </c>
      <c r="G5" s="19">
        <v>2</v>
      </c>
      <c r="H5" s="19">
        <f>C5/(J3*E5)+G5</f>
        <v>1.776679464235642</v>
      </c>
      <c r="K5" s="30">
        <f t="shared" si="0"/>
        <v>-0.151991956641222</v>
      </c>
    </row>
    <row r="6" spans="2:11" ht="15.75" thickBot="1" x14ac:dyDescent="0.3">
      <c r="B6" s="3" t="s">
        <v>6</v>
      </c>
      <c r="C6" s="7">
        <f>C7-C4</f>
        <v>0.30398391328244401</v>
      </c>
      <c r="D6" s="16" t="s">
        <v>10</v>
      </c>
      <c r="E6" s="16">
        <v>0.1</v>
      </c>
      <c r="F6" s="16" t="s">
        <v>14</v>
      </c>
      <c r="G6" s="16">
        <f>H4</f>
        <v>19</v>
      </c>
      <c r="H6" s="16">
        <v>17</v>
      </c>
      <c r="K6" s="30">
        <f t="shared" si="0"/>
        <v>0.151991956641222</v>
      </c>
    </row>
    <row r="7" spans="2:11" x14ac:dyDescent="0.25">
      <c r="B7" s="4" t="s">
        <v>20</v>
      </c>
      <c r="C7" s="12">
        <f>-E4*4.1*(G4-H6)</f>
        <v>-33.21</v>
      </c>
      <c r="K7" s="30">
        <f t="shared" si="0"/>
        <v>-16.605</v>
      </c>
    </row>
    <row r="8" spans="2:11" ht="15.75" thickBot="1" x14ac:dyDescent="0.3">
      <c r="B8" s="5" t="s">
        <v>21</v>
      </c>
      <c r="C8" s="13">
        <f>C3+C5</f>
        <v>33.21</v>
      </c>
      <c r="K8" s="30">
        <f t="shared" si="0"/>
        <v>16.605</v>
      </c>
    </row>
    <row r="10" spans="2:11" ht="15.75" thickBot="1" x14ac:dyDescent="0.3">
      <c r="D10" t="s">
        <v>31</v>
      </c>
    </row>
    <row r="11" spans="2:11" x14ac:dyDescent="0.25">
      <c r="B11" s="2" t="s">
        <v>2</v>
      </c>
      <c r="C11" s="6"/>
      <c r="D11" s="9" t="s">
        <v>17</v>
      </c>
      <c r="E11" s="9"/>
      <c r="F11" s="9" t="s">
        <v>19</v>
      </c>
      <c r="G11" s="9"/>
      <c r="H11" s="18" t="s">
        <v>18</v>
      </c>
      <c r="I11" s="11" t="s">
        <v>15</v>
      </c>
      <c r="J11" s="17" t="s">
        <v>16</v>
      </c>
      <c r="K11" s="21" t="s">
        <v>27</v>
      </c>
    </row>
    <row r="12" spans="2:11" x14ac:dyDescent="0.25">
      <c r="B12" s="2" t="s">
        <v>3</v>
      </c>
      <c r="C12" s="6">
        <f>(I12*(((G13-G12)-(H12-H13))/LN((G13-G12)/(H12-H13))))/1000</f>
        <v>33.513983913282445</v>
      </c>
      <c r="D12" s="14" t="s">
        <v>7</v>
      </c>
      <c r="E12" s="14">
        <v>0.22700000000000001</v>
      </c>
      <c r="F12" s="14" t="s">
        <v>11</v>
      </c>
      <c r="G12" s="14">
        <f>G3</f>
        <v>17</v>
      </c>
      <c r="H12" s="15">
        <f>H3</f>
        <v>48</v>
      </c>
      <c r="I12" s="10">
        <v>662</v>
      </c>
      <c r="J12" s="10">
        <v>4.0999999999999996</v>
      </c>
      <c r="K12" s="30">
        <f t="shared" ref="K12:K17" si="1">($C12/2)</f>
        <v>16.756991956641222</v>
      </c>
    </row>
    <row r="13" spans="2:11" x14ac:dyDescent="0.25">
      <c r="B13" s="2" t="s">
        <v>4</v>
      </c>
      <c r="C13" s="6">
        <f>-C12</f>
        <v>-33.513983913282445</v>
      </c>
      <c r="D13" s="16" t="s">
        <v>8</v>
      </c>
      <c r="E13" s="16">
        <v>0.1</v>
      </c>
      <c r="F13" s="16" t="s">
        <v>12</v>
      </c>
      <c r="G13" s="16">
        <f>G4</f>
        <v>98</v>
      </c>
      <c r="H13" s="16">
        <f>H4</f>
        <v>19</v>
      </c>
      <c r="K13" s="30">
        <f t="shared" si="1"/>
        <v>-16.756991956641222</v>
      </c>
    </row>
    <row r="14" spans="2:11" x14ac:dyDescent="0.25">
      <c r="B14" s="2" t="s">
        <v>5</v>
      </c>
      <c r="C14" s="6">
        <f>-C15</f>
        <v>0.26301608671755616</v>
      </c>
      <c r="D14" s="19" t="s">
        <v>9</v>
      </c>
      <c r="E14" s="19">
        <f>C14/((H14-G14)*4.16)</f>
        <v>2.1075006948522127E-3</v>
      </c>
      <c r="F14" s="19" t="s">
        <v>13</v>
      </c>
      <c r="G14" s="19">
        <f>G5</f>
        <v>2</v>
      </c>
      <c r="H14" s="19">
        <f>32</f>
        <v>32</v>
      </c>
      <c r="K14" s="30">
        <f t="shared" si="1"/>
        <v>0.13150804335877808</v>
      </c>
    </row>
    <row r="15" spans="2:11" ht="15.75" thickBot="1" x14ac:dyDescent="0.3">
      <c r="B15" s="3" t="s">
        <v>6</v>
      </c>
      <c r="C15" s="7">
        <f>C16-C13</f>
        <v>-0.26301608671755616</v>
      </c>
      <c r="D15" s="16" t="s">
        <v>10</v>
      </c>
      <c r="E15" s="16">
        <v>0.1</v>
      </c>
      <c r="F15" s="16" t="s">
        <v>14</v>
      </c>
      <c r="G15" s="16">
        <f>H13</f>
        <v>19</v>
      </c>
      <c r="H15" s="16">
        <v>17</v>
      </c>
      <c r="K15" s="30">
        <f t="shared" si="1"/>
        <v>-0.13150804335877808</v>
      </c>
    </row>
    <row r="16" spans="2:11" x14ac:dyDescent="0.25">
      <c r="B16" s="4" t="s">
        <v>20</v>
      </c>
      <c r="C16" s="12">
        <f>-E13*4.17*(G13-H15)</f>
        <v>-33.777000000000001</v>
      </c>
      <c r="K16" s="30">
        <f t="shared" si="1"/>
        <v>-16.888500000000001</v>
      </c>
    </row>
    <row r="17" spans="2:11" ht="15.75" thickBot="1" x14ac:dyDescent="0.3">
      <c r="B17" s="5" t="s">
        <v>21</v>
      </c>
      <c r="C17" s="13">
        <f>C12+C14</f>
        <v>33.777000000000001</v>
      </c>
      <c r="K17" s="30">
        <f t="shared" si="1"/>
        <v>16.888500000000001</v>
      </c>
    </row>
    <row r="19" spans="2:11" x14ac:dyDescent="0.25">
      <c r="B19" s="35" t="s">
        <v>32</v>
      </c>
      <c r="C19" s="36" t="s">
        <v>5</v>
      </c>
      <c r="D19" s="37" t="s">
        <v>33</v>
      </c>
      <c r="E19" s="37" t="s">
        <v>34</v>
      </c>
      <c r="F19" s="37" t="s">
        <v>35</v>
      </c>
    </row>
    <row r="20" spans="2:11" x14ac:dyDescent="0.25">
      <c r="B20" s="1">
        <f>($I$12*(((-D20+$G$13)-($H$12-$H$13))/LN((-D20+$G$13)/($H$12-$H$13))))/1000</f>
        <v>33.995699236361929</v>
      </c>
      <c r="C20" s="1">
        <f>B20-$C$17</f>
        <v>0.21869923636192823</v>
      </c>
      <c r="D20" s="1">
        <v>15</v>
      </c>
      <c r="E20" s="1">
        <f>C20/(4.16*($H$14-$G$14))</f>
        <v>1.75239772725904E-3</v>
      </c>
      <c r="F20" s="1">
        <f>30*E20</f>
        <v>5.25719318177712E-2</v>
      </c>
    </row>
    <row r="21" spans="2:11" x14ac:dyDescent="0.25">
      <c r="B21" s="1">
        <f t="shared" ref="B21:B75" si="2">($I$12*(((-D21+$G$13)-($H$12-$H$13))/LN((-D21+$G$13)/($H$12-$H$13))))/1000</f>
        <v>33.875577764184172</v>
      </c>
      <c r="C21" s="1">
        <f>-B21+$C$17</f>
        <v>-9.8577764184170746E-2</v>
      </c>
      <c r="D21" s="1">
        <f>D20+0.5</f>
        <v>15.5</v>
      </c>
      <c r="E21" s="1">
        <f t="shared" ref="E21:E75" si="3">C21/(4.16*($H$14-$G$14))</f>
        <v>-7.8988593096290653E-4</v>
      </c>
      <c r="F21" s="1">
        <f t="shared" ref="F21:F75" si="4">30*E21</f>
        <v>-2.3696577928887196E-2</v>
      </c>
    </row>
    <row r="22" spans="2:11" x14ac:dyDescent="0.25">
      <c r="B22" s="1">
        <f t="shared" si="2"/>
        <v>33.755252591758286</v>
      </c>
      <c r="C22" s="1">
        <f t="shared" ref="C22:C75" si="5">-B22+$C$17</f>
        <v>2.1747408241715505E-2</v>
      </c>
      <c r="D22" s="1">
        <f t="shared" ref="D22:D75" si="6">D21+0.5</f>
        <v>16</v>
      </c>
      <c r="E22" s="1">
        <f t="shared" si="3"/>
        <v>1.7425807885989986E-4</v>
      </c>
      <c r="F22" s="1">
        <f t="shared" si="4"/>
        <v>5.2277423657969956E-3</v>
      </c>
    </row>
    <row r="23" spans="2:11" x14ac:dyDescent="0.25">
      <c r="B23" s="1">
        <f t="shared" si="2"/>
        <v>33.634721917732357</v>
      </c>
      <c r="C23" s="1">
        <f t="shared" si="5"/>
        <v>0.14227808226764438</v>
      </c>
      <c r="D23" s="1">
        <f t="shared" si="6"/>
        <v>16.5</v>
      </c>
      <c r="E23" s="1">
        <f t="shared" si="3"/>
        <v>1.1400487361189452E-3</v>
      </c>
      <c r="F23" s="1">
        <f t="shared" si="4"/>
        <v>3.4201462083568356E-2</v>
      </c>
    </row>
    <row r="24" spans="2:11" x14ac:dyDescent="0.25">
      <c r="B24" s="1">
        <f t="shared" si="2"/>
        <v>33.513983913282445</v>
      </c>
      <c r="C24" s="1">
        <f t="shared" si="5"/>
        <v>0.26301608671755616</v>
      </c>
      <c r="D24" s="1">
        <f t="shared" si="6"/>
        <v>17</v>
      </c>
      <c r="E24" s="1">
        <f t="shared" si="3"/>
        <v>2.1075006948522127E-3</v>
      </c>
      <c r="F24" s="1">
        <f t="shared" si="4"/>
        <v>6.3225020845566374E-2</v>
      </c>
    </row>
    <row r="25" spans="2:11" x14ac:dyDescent="0.25">
      <c r="B25" s="1">
        <f t="shared" si="2"/>
        <v>33.39303672151766</v>
      </c>
      <c r="C25" s="1">
        <f t="shared" si="5"/>
        <v>0.3839632784823408</v>
      </c>
      <c r="D25" s="1">
        <f t="shared" si="6"/>
        <v>17.5</v>
      </c>
      <c r="E25" s="1">
        <f t="shared" si="3"/>
        <v>3.0766288339931151E-3</v>
      </c>
      <c r="F25" s="1">
        <f t="shared" si="4"/>
        <v>9.2298865019793452E-2</v>
      </c>
    </row>
    <row r="26" spans="2:11" x14ac:dyDescent="0.25">
      <c r="B26" s="1">
        <f t="shared" si="2"/>
        <v>33.271878456868698</v>
      </c>
      <c r="C26" s="1">
        <f t="shared" si="5"/>
        <v>0.50512154313130253</v>
      </c>
      <c r="D26" s="1">
        <f t="shared" si="6"/>
        <v>18</v>
      </c>
      <c r="E26" s="1">
        <f t="shared" si="3"/>
        <v>4.0474482622700515E-3</v>
      </c>
      <c r="F26" s="1">
        <f t="shared" si="4"/>
        <v>0.12142344786810155</v>
      </c>
    </row>
    <row r="27" spans="2:11" x14ac:dyDescent="0.25">
      <c r="B27" s="1">
        <f t="shared" si="2"/>
        <v>33.150507204458982</v>
      </c>
      <c r="C27" s="1">
        <f t="shared" si="5"/>
        <v>0.62649279554101867</v>
      </c>
      <c r="D27" s="1">
        <f t="shared" si="6"/>
        <v>18.5</v>
      </c>
      <c r="E27" s="1">
        <f t="shared" si="3"/>
        <v>5.019974323245341E-3</v>
      </c>
      <c r="F27" s="1">
        <f t="shared" si="4"/>
        <v>0.15059922969736023</v>
      </c>
    </row>
    <row r="28" spans="2:11" x14ac:dyDescent="0.25">
      <c r="B28" s="1">
        <f t="shared" si="2"/>
        <v>33.028921019457904</v>
      </c>
      <c r="C28" s="1">
        <f t="shared" si="5"/>
        <v>0.74807898054209687</v>
      </c>
      <c r="D28" s="1">
        <f t="shared" si="6"/>
        <v>19</v>
      </c>
      <c r="E28" s="1">
        <f t="shared" si="3"/>
        <v>5.9942226004975705E-3</v>
      </c>
      <c r="F28" s="1">
        <f t="shared" si="4"/>
        <v>0.1798266780149271</v>
      </c>
    </row>
    <row r="29" spans="2:11" x14ac:dyDescent="0.25">
      <c r="B29" s="1">
        <f t="shared" si="2"/>
        <v>32.907117926415616</v>
      </c>
      <c r="C29" s="1">
        <f t="shared" si="5"/>
        <v>0.8698820735843853</v>
      </c>
      <c r="D29" s="1">
        <f t="shared" si="6"/>
        <v>19.5</v>
      </c>
      <c r="E29" s="1">
        <f t="shared" si="3"/>
        <v>6.9702089229518047E-3</v>
      </c>
      <c r="F29" s="1">
        <f t="shared" si="4"/>
        <v>0.20910626768855414</v>
      </c>
    </row>
    <row r="30" spans="2:11" x14ac:dyDescent="0.25">
      <c r="B30" s="1">
        <f t="shared" si="2"/>
        <v>32.785095918578591</v>
      </c>
      <c r="C30" s="1">
        <f t="shared" si="5"/>
        <v>0.99190408142140996</v>
      </c>
      <c r="D30" s="1">
        <f t="shared" si="6"/>
        <v>20</v>
      </c>
      <c r="E30" s="1">
        <f t="shared" si="3"/>
        <v>7.9479493703638604E-3</v>
      </c>
      <c r="F30" s="1">
        <f t="shared" si="4"/>
        <v>0.23843848111091581</v>
      </c>
    </row>
    <row r="31" spans="2:11" x14ac:dyDescent="0.25">
      <c r="B31" s="1">
        <f t="shared" si="2"/>
        <v>32.662852957185365</v>
      </c>
      <c r="C31" s="1">
        <f t="shared" si="5"/>
        <v>1.1141470428146363</v>
      </c>
      <c r="D31" s="1">
        <f t="shared" si="6"/>
        <v>20.5</v>
      </c>
      <c r="E31" s="1">
        <f t="shared" si="3"/>
        <v>8.9274602789634304E-3</v>
      </c>
      <c r="F31" s="1">
        <f t="shared" si="4"/>
        <v>0.2678238083689029</v>
      </c>
    </row>
    <row r="32" spans="2:11" x14ac:dyDescent="0.25">
      <c r="B32" s="1">
        <f t="shared" si="2"/>
        <v>32.540386970741643</v>
      </c>
      <c r="C32" s="1">
        <f t="shared" si="5"/>
        <v>1.2366130292583577</v>
      </c>
      <c r="D32" s="1">
        <f t="shared" si="6"/>
        <v>21</v>
      </c>
      <c r="E32" s="1">
        <f t="shared" si="3"/>
        <v>9.9087582472624815E-3</v>
      </c>
      <c r="F32" s="1">
        <f t="shared" si="4"/>
        <v>0.29726274741787445</v>
      </c>
    </row>
    <row r="33" spans="2:6" x14ac:dyDescent="0.25">
      <c r="B33" s="1">
        <f t="shared" si="2"/>
        <v>32.417695854274236</v>
      </c>
      <c r="C33" s="1">
        <f t="shared" si="5"/>
        <v>1.3593041457257655</v>
      </c>
      <c r="D33" s="1">
        <f t="shared" si="6"/>
        <v>21.5</v>
      </c>
      <c r="E33" s="1">
        <f t="shared" si="3"/>
        <v>1.0891860142033376E-2</v>
      </c>
      <c r="F33" s="1">
        <f t="shared" si="4"/>
        <v>0.32675580426100126</v>
      </c>
    </row>
    <row r="34" spans="2:6" x14ac:dyDescent="0.25">
      <c r="B34" s="1">
        <f t="shared" si="2"/>
        <v>32.294777468562735</v>
      </c>
      <c r="C34" s="1">
        <f t="shared" si="5"/>
        <v>1.4822225314372659</v>
      </c>
      <c r="D34" s="1">
        <f t="shared" si="6"/>
        <v>22</v>
      </c>
      <c r="E34" s="1">
        <f t="shared" si="3"/>
        <v>1.187678310446527E-2</v>
      </c>
      <c r="F34" s="1">
        <f t="shared" si="4"/>
        <v>0.35630349313395809</v>
      </c>
    </row>
    <row r="35" spans="2:6" x14ac:dyDescent="0.25">
      <c r="B35" s="1">
        <f t="shared" si="2"/>
        <v>32.171629639348517</v>
      </c>
      <c r="C35" s="1">
        <f t="shared" si="5"/>
        <v>1.6053703606514844</v>
      </c>
      <c r="D35" s="1">
        <f t="shared" si="6"/>
        <v>22.5</v>
      </c>
      <c r="E35" s="1">
        <f t="shared" si="3"/>
        <v>1.2863544556502278E-2</v>
      </c>
      <c r="F35" s="1">
        <f t="shared" si="4"/>
        <v>0.38590633669506835</v>
      </c>
    </row>
    <row r="36" spans="2:6" x14ac:dyDescent="0.25">
      <c r="B36" s="1">
        <f t="shared" si="2"/>
        <v>32.048250156519856</v>
      </c>
      <c r="C36" s="1">
        <f t="shared" si="5"/>
        <v>1.7287498434801449</v>
      </c>
      <c r="D36" s="1">
        <f t="shared" si="6"/>
        <v>23</v>
      </c>
      <c r="E36" s="1">
        <f t="shared" si="3"/>
        <v>1.3852162207372955E-2</v>
      </c>
      <c r="F36" s="1">
        <f t="shared" si="4"/>
        <v>0.41556486622118866</v>
      </c>
    </row>
    <row r="37" spans="2:6" x14ac:dyDescent="0.25">
      <c r="B37" s="1">
        <f t="shared" si="2"/>
        <v>31.924636773272528</v>
      </c>
      <c r="C37" s="1">
        <f t="shared" si="5"/>
        <v>1.8523632267274728</v>
      </c>
      <c r="D37" s="1">
        <f t="shared" si="6"/>
        <v>23.5</v>
      </c>
      <c r="E37" s="1">
        <f t="shared" si="3"/>
        <v>1.4842654060316287E-2</v>
      </c>
      <c r="F37" s="1">
        <f t="shared" si="4"/>
        <v>0.4452796218094886</v>
      </c>
    </row>
    <row r="38" spans="2:6" x14ac:dyDescent="0.25">
      <c r="B38" s="1">
        <f t="shared" si="2"/>
        <v>31.800787205244905</v>
      </c>
      <c r="C38" s="1">
        <f t="shared" si="5"/>
        <v>1.9762127947550958</v>
      </c>
      <c r="D38" s="1">
        <f t="shared" si="6"/>
        <v>24</v>
      </c>
      <c r="E38" s="1">
        <f t="shared" si="3"/>
        <v>1.5835038419511983E-2</v>
      </c>
      <c r="F38" s="1">
        <f t="shared" si="4"/>
        <v>0.47505115258535952</v>
      </c>
    </row>
    <row r="39" spans="2:6" x14ac:dyDescent="0.25">
      <c r="B39" s="1">
        <f t="shared" si="2"/>
        <v>31.676699129626556</v>
      </c>
      <c r="C39" s="1">
        <f t="shared" si="5"/>
        <v>2.1003008703734452</v>
      </c>
      <c r="D39" s="1">
        <f t="shared" si="6"/>
        <v>24.5</v>
      </c>
      <c r="E39" s="1">
        <f t="shared" si="3"/>
        <v>1.6829333897223117E-2</v>
      </c>
      <c r="F39" s="1">
        <f t="shared" si="4"/>
        <v>0.50488001691669349</v>
      </c>
    </row>
    <row r="40" spans="2:6" x14ac:dyDescent="0.25">
      <c r="B40" s="1">
        <f t="shared" si="2"/>
        <v>31.552370184239351</v>
      </c>
      <c r="C40" s="1">
        <f t="shared" si="5"/>
        <v>2.2246298157606503</v>
      </c>
      <c r="D40" s="1">
        <f t="shared" si="6"/>
        <v>25</v>
      </c>
      <c r="E40" s="1">
        <f t="shared" si="3"/>
        <v>1.7825559421159057E-2</v>
      </c>
      <c r="F40" s="1">
        <f t="shared" si="4"/>
        <v>0.53476678263477173</v>
      </c>
    </row>
    <row r="41" spans="2:6" x14ac:dyDescent="0.25">
      <c r="B41" s="1">
        <f t="shared" si="2"/>
        <v>31.42779796659018</v>
      </c>
      <c r="C41" s="1">
        <f t="shared" si="5"/>
        <v>2.3492020334098207</v>
      </c>
      <c r="D41" s="1">
        <f t="shared" si="6"/>
        <v>25.5</v>
      </c>
      <c r="E41" s="1">
        <f t="shared" si="3"/>
        <v>1.8823734242065869E-2</v>
      </c>
      <c r="F41" s="1">
        <f t="shared" si="4"/>
        <v>0.56471202726197611</v>
      </c>
    </row>
    <row r="42" spans="2:6" x14ac:dyDescent="0.25">
      <c r="B42" s="1">
        <f t="shared" si="2"/>
        <v>31.302980032893966</v>
      </c>
      <c r="C42" s="1">
        <f t="shared" si="5"/>
        <v>2.4740199671060346</v>
      </c>
      <c r="D42" s="1">
        <f t="shared" si="6"/>
        <v>26</v>
      </c>
      <c r="E42" s="1">
        <f t="shared" si="3"/>
        <v>1.9823877941554761E-2</v>
      </c>
      <c r="F42" s="1">
        <f t="shared" si="4"/>
        <v>0.59471633824664283</v>
      </c>
    </row>
    <row r="43" spans="2:6" x14ac:dyDescent="0.25">
      <c r="B43" s="1">
        <f t="shared" si="2"/>
        <v>31.177913897065974</v>
      </c>
      <c r="C43" s="1">
        <f t="shared" si="5"/>
        <v>2.5990861029340273</v>
      </c>
      <c r="D43" s="1">
        <f t="shared" si="6"/>
        <v>26.5</v>
      </c>
      <c r="E43" s="1">
        <f t="shared" si="3"/>
        <v>2.0826010440176498E-2</v>
      </c>
      <c r="F43" s="1">
        <f t="shared" si="4"/>
        <v>0.62478031320529492</v>
      </c>
    </row>
    <row r="44" spans="2:6" x14ac:dyDescent="0.25">
      <c r="B44" s="1">
        <f t="shared" si="2"/>
        <v>31.052597029682207</v>
      </c>
      <c r="C44" s="1">
        <f t="shared" si="5"/>
        <v>2.7244029703177937</v>
      </c>
      <c r="D44" s="1">
        <f t="shared" si="6"/>
        <v>27</v>
      </c>
      <c r="E44" s="1">
        <f t="shared" si="3"/>
        <v>2.1830152005751551E-2</v>
      </c>
      <c r="F44" s="1">
        <f t="shared" si="4"/>
        <v>0.6549045601725465</v>
      </c>
    </row>
    <row r="45" spans="2:6" x14ac:dyDescent="0.25">
      <c r="B45" s="1">
        <f t="shared" si="2"/>
        <v>30.927026856906632</v>
      </c>
      <c r="C45" s="1">
        <f t="shared" si="5"/>
        <v>2.8499731430933686</v>
      </c>
      <c r="D45" s="1">
        <f t="shared" si="6"/>
        <v>27.5</v>
      </c>
      <c r="E45" s="1">
        <f t="shared" si="3"/>
        <v>2.2836323261966093E-2</v>
      </c>
      <c r="F45" s="1">
        <f t="shared" si="4"/>
        <v>0.68508969785898277</v>
      </c>
    </row>
    <row r="46" spans="2:6" x14ac:dyDescent="0.25">
      <c r="B46" s="1">
        <f t="shared" si="2"/>
        <v>30.801200759383928</v>
      </c>
      <c r="C46" s="1">
        <f t="shared" si="5"/>
        <v>2.9757992406160731</v>
      </c>
      <c r="D46" s="1">
        <f t="shared" si="6"/>
        <v>28</v>
      </c>
      <c r="E46" s="1">
        <f t="shared" si="3"/>
        <v>2.3844545197244174E-2</v>
      </c>
      <c r="F46" s="1">
        <f t="shared" si="4"/>
        <v>0.71533635591732525</v>
      </c>
    </row>
    <row r="47" spans="2:6" x14ac:dyDescent="0.25">
      <c r="B47" s="1">
        <f t="shared" si="2"/>
        <v>30.675116071096365</v>
      </c>
      <c r="C47" s="1">
        <f t="shared" si="5"/>
        <v>3.1018839289036357</v>
      </c>
      <c r="D47" s="1">
        <f t="shared" si="6"/>
        <v>28.5</v>
      </c>
      <c r="E47" s="1">
        <f t="shared" si="3"/>
        <v>2.4854839173907337E-2</v>
      </c>
      <c r="F47" s="1">
        <f t="shared" si="4"/>
        <v>0.74564517521722007</v>
      </c>
    </row>
    <row r="48" spans="2:6" x14ac:dyDescent="0.25">
      <c r="B48" s="1">
        <f t="shared" si="2"/>
        <v>30.54877007818348</v>
      </c>
      <c r="C48" s="1">
        <f t="shared" si="5"/>
        <v>3.2282299218165207</v>
      </c>
      <c r="D48" s="1">
        <f t="shared" si="6"/>
        <v>29</v>
      </c>
      <c r="E48" s="1">
        <f t="shared" si="3"/>
        <v>2.5867226937632375E-2</v>
      </c>
      <c r="F48" s="1">
        <f t="shared" si="4"/>
        <v>0.77601680812897122</v>
      </c>
    </row>
    <row r="49" spans="2:6" x14ac:dyDescent="0.25">
      <c r="B49" s="1">
        <f t="shared" si="2"/>
        <v>30.422160017722902</v>
      </c>
      <c r="C49" s="1">
        <f t="shared" si="5"/>
        <v>3.3548399822770989</v>
      </c>
      <c r="D49" s="1">
        <f t="shared" si="6"/>
        <v>29.5</v>
      </c>
      <c r="E49" s="1">
        <f t="shared" si="3"/>
        <v>2.6881730627220341E-2</v>
      </c>
      <c r="F49" s="1">
        <f t="shared" si="4"/>
        <v>0.80645191881661027</v>
      </c>
    </row>
    <row r="50" spans="2:6" x14ac:dyDescent="0.25">
      <c r="B50" s="1">
        <f t="shared" si="2"/>
        <v>30.295283076470891</v>
      </c>
      <c r="C50" s="1">
        <f t="shared" si="5"/>
        <v>3.4817169235291097</v>
      </c>
      <c r="D50" s="1">
        <f t="shared" si="6"/>
        <v>30</v>
      </c>
      <c r="E50" s="1">
        <f t="shared" si="3"/>
        <v>2.7898372784688374E-2</v>
      </c>
      <c r="F50" s="1">
        <f t="shared" si="4"/>
        <v>0.83695118354065123</v>
      </c>
    </row>
    <row r="51" spans="2:6" x14ac:dyDescent="0.25">
      <c r="B51" s="1">
        <f t="shared" si="2"/>
        <v>30.168136389560878</v>
      </c>
      <c r="C51" s="1">
        <f t="shared" si="5"/>
        <v>3.6088636104391227</v>
      </c>
      <c r="D51" s="1">
        <f t="shared" si="6"/>
        <v>30.5</v>
      </c>
      <c r="E51" s="1">
        <f t="shared" si="3"/>
        <v>2.8917176365698096E-2</v>
      </c>
      <c r="F51" s="1">
        <f t="shared" si="4"/>
        <v>0.86751529097094293</v>
      </c>
    </row>
    <row r="52" spans="2:6" x14ac:dyDescent="0.25">
      <c r="B52" s="1">
        <f t="shared" si="2"/>
        <v>30.040717039158324</v>
      </c>
      <c r="C52" s="1">
        <f t="shared" si="5"/>
        <v>3.7362829608416774</v>
      </c>
      <c r="D52" s="1">
        <f t="shared" si="6"/>
        <v>31</v>
      </c>
      <c r="E52" s="1">
        <f t="shared" si="3"/>
        <v>2.9938164750333951E-2</v>
      </c>
      <c r="F52" s="1">
        <f t="shared" si="4"/>
        <v>0.89814494251001853</v>
      </c>
    </row>
    <row r="53" spans="2:6" x14ac:dyDescent="0.25">
      <c r="B53" s="1">
        <f t="shared" si="2"/>
        <v>29.913022053070016</v>
      </c>
      <c r="C53" s="1">
        <f t="shared" si="5"/>
        <v>3.8639779469299853</v>
      </c>
      <c r="D53" s="1">
        <f t="shared" si="6"/>
        <v>31.5</v>
      </c>
      <c r="E53" s="1">
        <f t="shared" si="3"/>
        <v>3.0961361754246675E-2</v>
      </c>
      <c r="F53" s="1">
        <f t="shared" si="4"/>
        <v>0.92884085262740024</v>
      </c>
    </row>
    <row r="54" spans="2:6" x14ac:dyDescent="0.25">
      <c r="B54" s="1">
        <f t="shared" si="2"/>
        <v>29.785048403305975</v>
      </c>
      <c r="C54" s="1">
        <f t="shared" si="5"/>
        <v>3.991951596694026</v>
      </c>
      <c r="D54" s="1">
        <f t="shared" si="6"/>
        <v>32</v>
      </c>
      <c r="E54" s="1">
        <f t="shared" si="3"/>
        <v>3.1986791640176489E-2</v>
      </c>
      <c r="F54" s="1">
        <f t="shared" si="4"/>
        <v>0.95960374920529468</v>
      </c>
    </row>
    <row r="55" spans="2:6" x14ac:dyDescent="0.25">
      <c r="B55" s="1">
        <f t="shared" si="2"/>
        <v>29.656793004591968</v>
      </c>
      <c r="C55" s="1">
        <f t="shared" si="5"/>
        <v>4.1202069954080329</v>
      </c>
      <c r="D55" s="1">
        <f t="shared" si="6"/>
        <v>32.5</v>
      </c>
      <c r="E55" s="1">
        <f t="shared" si="3"/>
        <v>3.3014479129872057E-2</v>
      </c>
      <c r="F55" s="1">
        <f t="shared" si="4"/>
        <v>0.99043437389616173</v>
      </c>
    </row>
    <row r="56" spans="2:6" x14ac:dyDescent="0.25">
      <c r="B56" s="1">
        <f t="shared" si="2"/>
        <v>29.528252712830479</v>
      </c>
      <c r="C56" s="1">
        <f t="shared" si="5"/>
        <v>4.2487472871695218</v>
      </c>
      <c r="D56" s="1">
        <f t="shared" si="6"/>
        <v>33</v>
      </c>
      <c r="E56" s="1">
        <f t="shared" si="3"/>
        <v>3.404444941642245E-2</v>
      </c>
      <c r="F56" s="1">
        <f t="shared" si="4"/>
        <v>1.0213334824926734</v>
      </c>
    </row>
    <row r="57" spans="2:6" x14ac:dyDescent="0.25">
      <c r="B57" s="1">
        <f t="shared" si="2"/>
        <v>29.399424323508018</v>
      </c>
      <c r="C57" s="1">
        <f t="shared" si="5"/>
        <v>4.3775756764919826</v>
      </c>
      <c r="D57" s="1">
        <f t="shared" si="6"/>
        <v>33.5</v>
      </c>
      <c r="E57" s="1">
        <f t="shared" si="3"/>
        <v>3.5076728177019088E-2</v>
      </c>
      <c r="F57" s="1">
        <f t="shared" si="4"/>
        <v>1.0523018453105726</v>
      </c>
    </row>
    <row r="58" spans="2:6" x14ac:dyDescent="0.25">
      <c r="B58" s="1">
        <f t="shared" si="2"/>
        <v>29.270304570046417</v>
      </c>
      <c r="C58" s="1">
        <f t="shared" si="5"/>
        <v>4.5066954299535844</v>
      </c>
      <c r="D58" s="1">
        <f t="shared" si="6"/>
        <v>34</v>
      </c>
      <c r="E58" s="1">
        <f t="shared" si="3"/>
        <v>3.6111341586166537E-2</v>
      </c>
      <c r="F58" s="1">
        <f t="shared" si="4"/>
        <v>1.083340247584996</v>
      </c>
    </row>
    <row r="59" spans="2:6" x14ac:dyDescent="0.25">
      <c r="B59" s="1">
        <f t="shared" si="2"/>
        <v>29.140890122095655</v>
      </c>
      <c r="C59" s="1">
        <f t="shared" si="5"/>
        <v>4.6361098779043459</v>
      </c>
      <c r="D59" s="1">
        <f t="shared" si="6"/>
        <v>34.5</v>
      </c>
      <c r="E59" s="1">
        <f t="shared" si="3"/>
        <v>3.714831632936174E-2</v>
      </c>
      <c r="F59" s="1">
        <f t="shared" si="4"/>
        <v>1.1144494898808521</v>
      </c>
    </row>
    <row r="60" spans="2:6" x14ac:dyDescent="0.25">
      <c r="B60" s="1">
        <f t="shared" si="2"/>
        <v>29.01117758376575</v>
      </c>
      <c r="C60" s="1">
        <f t="shared" si="5"/>
        <v>4.7658224162342506</v>
      </c>
      <c r="D60" s="1">
        <f t="shared" si="6"/>
        <v>35</v>
      </c>
      <c r="E60" s="1">
        <f t="shared" si="3"/>
        <v>3.8187679617261619E-2</v>
      </c>
      <c r="F60" s="1">
        <f t="shared" si="4"/>
        <v>1.1456303885178485</v>
      </c>
    </row>
    <row r="61" spans="2:6" x14ac:dyDescent="0.25">
      <c r="B61" s="1">
        <f t="shared" si="2"/>
        <v>28.881163491794911</v>
      </c>
      <c r="C61" s="1">
        <f t="shared" si="5"/>
        <v>4.8958365082050896</v>
      </c>
      <c r="D61" s="1">
        <f t="shared" si="6"/>
        <v>35.5</v>
      </c>
      <c r="E61" s="1">
        <f t="shared" si="3"/>
        <v>3.9229459200361291E-2</v>
      </c>
      <c r="F61" s="1">
        <f t="shared" si="4"/>
        <v>1.1768837760108388</v>
      </c>
    </row>
    <row r="62" spans="2:6" x14ac:dyDescent="0.25">
      <c r="B62" s="1">
        <f t="shared" si="2"/>
        <v>28.750844313651207</v>
      </c>
      <c r="C62" s="1">
        <f t="shared" si="5"/>
        <v>5.0261556863487939</v>
      </c>
      <c r="D62" s="1">
        <f t="shared" si="6"/>
        <v>36</v>
      </c>
      <c r="E62" s="1">
        <f t="shared" si="3"/>
        <v>4.0273683384205075E-2</v>
      </c>
      <c r="F62" s="1">
        <f t="shared" si="4"/>
        <v>1.2082105015261522</v>
      </c>
    </row>
    <row r="63" spans="2:6" x14ac:dyDescent="0.25">
      <c r="B63" s="1">
        <f t="shared" si="2"/>
        <v>28.620216445564761</v>
      </c>
      <c r="C63" s="1">
        <f t="shared" si="5"/>
        <v>5.1567835544352398</v>
      </c>
      <c r="D63" s="1">
        <f t="shared" si="6"/>
        <v>36.5</v>
      </c>
      <c r="E63" s="1">
        <f t="shared" si="3"/>
        <v>4.1320381045154161E-2</v>
      </c>
      <c r="F63" s="1">
        <f t="shared" si="4"/>
        <v>1.2396114313546249</v>
      </c>
    </row>
    <row r="64" spans="2:6" x14ac:dyDescent="0.25">
      <c r="B64" s="1">
        <f t="shared" si="2"/>
        <v>28.489276210487336</v>
      </c>
      <c r="C64" s="1">
        <f t="shared" si="5"/>
        <v>5.2877237895126648</v>
      </c>
      <c r="D64" s="1">
        <f t="shared" si="6"/>
        <v>37</v>
      </c>
      <c r="E64" s="1">
        <f t="shared" si="3"/>
        <v>4.2369581646736092E-2</v>
      </c>
      <c r="F64" s="1">
        <f t="shared" si="4"/>
        <v>1.2710874494020827</v>
      </c>
    </row>
    <row r="65" spans="2:6" x14ac:dyDescent="0.25">
      <c r="B65" s="1">
        <f t="shared" si="2"/>
        <v>28.358019855975957</v>
      </c>
      <c r="C65" s="1">
        <f t="shared" si="5"/>
        <v>5.4189801440240437</v>
      </c>
      <c r="D65" s="1">
        <f t="shared" si="6"/>
        <v>37.5</v>
      </c>
      <c r="E65" s="1">
        <f t="shared" si="3"/>
        <v>4.3421315256602908E-2</v>
      </c>
      <c r="F65" s="1">
        <f t="shared" si="4"/>
        <v>1.3026394576980873</v>
      </c>
    </row>
    <row r="66" spans="2:6" x14ac:dyDescent="0.25">
      <c r="B66" s="1">
        <f t="shared" si="2"/>
        <v>28.226443551997139</v>
      </c>
      <c r="C66" s="1">
        <f t="shared" si="5"/>
        <v>5.5505564480028617</v>
      </c>
      <c r="D66" s="1">
        <f t="shared" si="6"/>
        <v>38</v>
      </c>
      <c r="E66" s="1">
        <f t="shared" si="3"/>
        <v>4.4475612564125494E-2</v>
      </c>
      <c r="F66" s="1">
        <f t="shared" si="4"/>
        <v>1.3342683769237649</v>
      </c>
    </row>
    <row r="67" spans="2:6" x14ac:dyDescent="0.25">
      <c r="B67" s="1">
        <f t="shared" si="2"/>
        <v>28.094543388648042</v>
      </c>
      <c r="C67" s="1">
        <f t="shared" si="5"/>
        <v>5.6824566113519595</v>
      </c>
      <c r="D67" s="1">
        <f t="shared" si="6"/>
        <v>38.5</v>
      </c>
      <c r="E67" s="1">
        <f t="shared" si="3"/>
        <v>4.5532504898653514E-2</v>
      </c>
      <c r="F67" s="1">
        <f t="shared" si="4"/>
        <v>1.3659751469596055</v>
      </c>
    </row>
    <row r="68" spans="2:6" x14ac:dyDescent="0.25">
      <c r="B68" s="1">
        <f t="shared" si="2"/>
        <v>27.962315373790652</v>
      </c>
      <c r="C68" s="1">
        <f t="shared" si="5"/>
        <v>5.814684626209349</v>
      </c>
      <c r="D68" s="1">
        <f t="shared" si="6"/>
        <v>39</v>
      </c>
      <c r="E68" s="1">
        <f t="shared" si="3"/>
        <v>4.6592024248472343E-2</v>
      </c>
      <c r="F68" s="1">
        <f t="shared" si="4"/>
        <v>1.3977607274541703</v>
      </c>
    </row>
    <row r="69" spans="2:6" x14ac:dyDescent="0.25">
      <c r="B69" s="1">
        <f t="shared" si="2"/>
        <v>27.829755430594876</v>
      </c>
      <c r="C69" s="1">
        <f t="shared" si="5"/>
        <v>5.9472445694051252</v>
      </c>
      <c r="D69" s="1">
        <f t="shared" si="6"/>
        <v>39.5</v>
      </c>
      <c r="E69" s="1">
        <f t="shared" si="3"/>
        <v>4.7654203280489783E-2</v>
      </c>
      <c r="F69" s="1">
        <f t="shared" si="4"/>
        <v>1.4296260984146936</v>
      </c>
    </row>
    <row r="70" spans="2:6" x14ac:dyDescent="0.25">
      <c r="B70" s="1">
        <f t="shared" si="2"/>
        <v>27.696859394986316</v>
      </c>
      <c r="C70" s="1">
        <f t="shared" si="5"/>
        <v>6.0801406050136855</v>
      </c>
      <c r="D70" s="1">
        <f t="shared" si="6"/>
        <v>40</v>
      </c>
      <c r="E70" s="1">
        <f t="shared" si="3"/>
        <v>4.8719075360686578E-2</v>
      </c>
      <c r="F70" s="1">
        <f t="shared" si="4"/>
        <v>1.4615722608205974</v>
      </c>
    </row>
    <row r="71" spans="2:6" x14ac:dyDescent="0.25">
      <c r="B71" s="1">
        <f t="shared" si="2"/>
        <v>27.563623012994061</v>
      </c>
      <c r="C71" s="1">
        <f t="shared" si="5"/>
        <v>6.2133769870059403</v>
      </c>
      <c r="D71" s="1">
        <f t="shared" si="6"/>
        <v>40.5</v>
      </c>
      <c r="E71" s="1">
        <f t="shared" si="3"/>
        <v>4.978667457536811E-2</v>
      </c>
      <c r="F71" s="1">
        <f t="shared" si="4"/>
        <v>1.4936002372610433</v>
      </c>
    </row>
    <row r="72" spans="2:6" x14ac:dyDescent="0.25">
      <c r="B72" s="1">
        <f t="shared" si="2"/>
        <v>27.430041937993664</v>
      </c>
      <c r="C72" s="1">
        <f t="shared" si="5"/>
        <v>6.3469580620063368</v>
      </c>
      <c r="D72" s="1">
        <f t="shared" si="6"/>
        <v>41</v>
      </c>
      <c r="E72" s="1">
        <f t="shared" si="3"/>
        <v>5.0857035753255897E-2</v>
      </c>
      <c r="F72" s="1">
        <f t="shared" si="4"/>
        <v>1.525711072597677</v>
      </c>
    </row>
    <row r="73" spans="2:6" x14ac:dyDescent="0.25">
      <c r="B73" s="1">
        <f t="shared" si="2"/>
        <v>27.296111727840294</v>
      </c>
      <c r="C73" s="1">
        <f t="shared" si="5"/>
        <v>6.4808882721597065</v>
      </c>
      <c r="D73" s="1">
        <f t="shared" si="6"/>
        <v>41.5</v>
      </c>
      <c r="E73" s="1">
        <f t="shared" si="3"/>
        <v>5.1930194488459182E-2</v>
      </c>
      <c r="F73" s="1">
        <f t="shared" si="4"/>
        <v>1.5579058346537755</v>
      </c>
    </row>
    <row r="74" spans="2:6" x14ac:dyDescent="0.25">
      <c r="B74" s="1">
        <f t="shared" si="2"/>
        <v>27.16182784188657</v>
      </c>
      <c r="C74" s="1">
        <f t="shared" si="5"/>
        <v>6.6151721581134311</v>
      </c>
      <c r="D74" s="1">
        <f t="shared" si="6"/>
        <v>42</v>
      </c>
      <c r="E74" s="1">
        <f t="shared" si="3"/>
        <v>5.3006187164370437E-2</v>
      </c>
      <c r="F74" s="1">
        <f t="shared" si="4"/>
        <v>1.5901856149311131</v>
      </c>
    </row>
    <row r="75" spans="2:6" x14ac:dyDescent="0.25">
      <c r="B75" s="1">
        <f t="shared" si="2"/>
        <v>27.027185637879366</v>
      </c>
      <c r="C75" s="1">
        <f t="shared" si="5"/>
        <v>6.7498143621206346</v>
      </c>
      <c r="D75" s="1">
        <f t="shared" si="6"/>
        <v>42.5</v>
      </c>
      <c r="E75" s="1">
        <f t="shared" si="3"/>
        <v>5.4085050978530717E-2</v>
      </c>
      <c r="F75" s="1">
        <f t="shared" si="4"/>
        <v>1.6225515293559216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y tablas</vt:lpstr>
      <vt:lpstr>graficos</vt:lpstr>
      <vt:lpstr>energia ahorrada</vt:lpstr>
      <vt:lpstr>Hoja1</vt:lpstr>
      <vt:lpstr>Ultima eficiencia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Julian Bonifazi</cp:lastModifiedBy>
  <dcterms:created xsi:type="dcterms:W3CDTF">2019-05-11T15:40:21Z</dcterms:created>
  <dcterms:modified xsi:type="dcterms:W3CDTF">2022-07-15T17:12:45Z</dcterms:modified>
</cp:coreProperties>
</file>