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405" windowWidth="13875" windowHeight="5670" firstSheet="7" activeTab="7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  <sheet name="tablas" sheetId="13" r:id="rId13"/>
    <sheet name="graficos" sheetId="14" r:id="rId14"/>
  </sheets>
  <calcPr calcId="144525"/>
</workbook>
</file>

<file path=xl/calcChain.xml><?xml version="1.0" encoding="utf-8"?>
<calcChain xmlns="http://schemas.openxmlformats.org/spreadsheetml/2006/main">
  <c r="D19" i="8" l="1"/>
  <c r="H4" i="8"/>
  <c r="D14" i="8"/>
  <c r="D12" i="8"/>
  <c r="F3" i="8"/>
  <c r="D13" i="8" l="1"/>
  <c r="D3" i="4" l="1"/>
  <c r="G3" i="13" l="1"/>
  <c r="F3" i="13"/>
  <c r="H6" i="1"/>
  <c r="L7" i="13" l="1"/>
  <c r="M7" i="13"/>
  <c r="M6" i="13"/>
  <c r="L6" i="13"/>
  <c r="M5" i="13"/>
  <c r="M4" i="13"/>
  <c r="M3" i="13"/>
  <c r="L5" i="13"/>
  <c r="L4" i="13"/>
  <c r="L3" i="13"/>
  <c r="K3" i="13"/>
  <c r="J3" i="13"/>
  <c r="H3" i="13"/>
  <c r="E3" i="13"/>
  <c r="F11" i="12"/>
  <c r="F11" i="11"/>
  <c r="D3" i="13" l="1"/>
  <c r="C3" i="13"/>
  <c r="B3" i="13"/>
  <c r="D10" i="12"/>
  <c r="H4" i="12" s="1"/>
  <c r="F3" i="12"/>
  <c r="D3" i="12"/>
  <c r="H3" i="12" s="1"/>
  <c r="H5" i="12" s="1"/>
  <c r="H6" i="12" s="1"/>
  <c r="D3" i="11"/>
  <c r="F3" i="11"/>
  <c r="H3" i="11"/>
  <c r="D10" i="11"/>
  <c r="H4" i="11" s="1"/>
  <c r="H5" i="11" s="1"/>
  <c r="H6" i="11" s="1"/>
  <c r="D10" i="10"/>
  <c r="F3" i="10"/>
  <c r="D3" i="10"/>
  <c r="D10" i="9"/>
  <c r="F3" i="9"/>
  <c r="D3" i="9"/>
  <c r="D10" i="8"/>
  <c r="D3" i="8"/>
  <c r="D10" i="7"/>
  <c r="F3" i="7"/>
  <c r="D3" i="7"/>
  <c r="D10" i="6"/>
  <c r="F3" i="6"/>
  <c r="D3" i="6"/>
  <c r="D10" i="5"/>
  <c r="F3" i="5"/>
  <c r="D3" i="5"/>
  <c r="D10" i="4"/>
  <c r="F3" i="4"/>
  <c r="D10" i="3"/>
  <c r="F3" i="3"/>
  <c r="D3" i="3"/>
  <c r="D11" i="2"/>
  <c r="F4" i="2"/>
  <c r="D4" i="2"/>
  <c r="F3" i="1"/>
  <c r="D10" i="1"/>
  <c r="D3" i="1"/>
  <c r="H3" i="1" s="1"/>
  <c r="B4" i="13" s="1"/>
  <c r="F11" i="8" l="1"/>
  <c r="H4" i="10"/>
  <c r="K5" i="13" s="1"/>
  <c r="H3" i="10"/>
  <c r="F11" i="10"/>
  <c r="H4" i="9"/>
  <c r="J5" i="13" s="1"/>
  <c r="H3" i="9"/>
  <c r="F11" i="9"/>
  <c r="H3" i="8"/>
  <c r="H4" i="7"/>
  <c r="H5" i="13" s="1"/>
  <c r="H3" i="7"/>
  <c r="H4" i="13" s="1"/>
  <c r="F11" i="7"/>
  <c r="H4" i="6"/>
  <c r="G5" i="13" s="1"/>
  <c r="H3" i="6"/>
  <c r="F11" i="6"/>
  <c r="H4" i="5"/>
  <c r="F5" i="13" s="1"/>
  <c r="H3" i="5"/>
  <c r="F11" i="5"/>
  <c r="H4" i="4"/>
  <c r="E5" i="13" s="1"/>
  <c r="H3" i="4"/>
  <c r="F11" i="4"/>
  <c r="H4" i="3"/>
  <c r="H5" i="3" s="1"/>
  <c r="H3" i="3"/>
  <c r="D4" i="13" s="1"/>
  <c r="F11" i="3"/>
  <c r="H5" i="2"/>
  <c r="C5" i="13" s="1"/>
  <c r="H4" i="2"/>
  <c r="F12" i="2"/>
  <c r="F11" i="1"/>
  <c r="H4" i="1"/>
  <c r="B5" i="13" s="1"/>
  <c r="B7" i="13" s="1"/>
  <c r="H5" i="7"/>
  <c r="H6" i="7" s="1"/>
  <c r="H6" i="13" s="1"/>
  <c r="H5" i="10" l="1"/>
  <c r="H6" i="10" s="1"/>
  <c r="K6" i="13" s="1"/>
  <c r="K4" i="13"/>
  <c r="K7" i="13" s="1"/>
  <c r="H5" i="9"/>
  <c r="H6" i="9" s="1"/>
  <c r="J6" i="13" s="1"/>
  <c r="J4" i="13"/>
  <c r="J7" i="13" s="1"/>
  <c r="I4" i="13"/>
  <c r="H7" i="13"/>
  <c r="H5" i="6"/>
  <c r="H6" i="6" s="1"/>
  <c r="G6" i="13" s="1"/>
  <c r="G4" i="13"/>
  <c r="G7" i="13" s="1"/>
  <c r="H5" i="5"/>
  <c r="H6" i="5" s="1"/>
  <c r="F6" i="13" s="1"/>
  <c r="F4" i="13"/>
  <c r="F7" i="13" s="1"/>
  <c r="H5" i="4"/>
  <c r="H6" i="4" s="1"/>
  <c r="E6" i="13" s="1"/>
  <c r="E4" i="13"/>
  <c r="E7" i="13" s="1"/>
  <c r="H6" i="3"/>
  <c r="D6" i="13" s="1"/>
  <c r="D5" i="13"/>
  <c r="D7" i="13"/>
  <c r="H6" i="2"/>
  <c r="H7" i="2" s="1"/>
  <c r="C6" i="13" s="1"/>
  <c r="C4" i="13"/>
  <c r="C7" i="13" s="1"/>
  <c r="H5" i="1"/>
  <c r="B6" i="13" s="1"/>
  <c r="I3" i="13" l="1"/>
  <c r="H5" i="8" l="1"/>
  <c r="H6" i="8" s="1"/>
  <c r="I5" i="13"/>
  <c r="I7" i="13" s="1"/>
  <c r="I6" i="13" l="1"/>
</calcChain>
</file>

<file path=xl/sharedStrings.xml><?xml version="1.0" encoding="utf-8"?>
<sst xmlns="http://schemas.openxmlformats.org/spreadsheetml/2006/main" count="413" uniqueCount="49">
  <si>
    <t>costos fijos</t>
  </si>
  <si>
    <t>Economicos</t>
  </si>
  <si>
    <t>Producion</t>
  </si>
  <si>
    <t>Datos</t>
  </si>
  <si>
    <t>Costos fijo $</t>
  </si>
  <si>
    <t>Costos variables $</t>
  </si>
  <si>
    <t>Ganacias</t>
  </si>
  <si>
    <t>Alquiler ($)</t>
  </si>
  <si>
    <t>Impuestos($)</t>
  </si>
  <si>
    <t>Exepcionales($)</t>
  </si>
  <si>
    <t>Ahorro($)</t>
  </si>
  <si>
    <t>Otros($)</t>
  </si>
  <si>
    <t>Cebada($)</t>
  </si>
  <si>
    <t>Malta($)</t>
  </si>
  <si>
    <t>Lebadura($)</t>
  </si>
  <si>
    <t>Lupulo($)</t>
  </si>
  <si>
    <t>Precio de ventas (1)($)</t>
  </si>
  <si>
    <t>Precio de ventas (2)($)</t>
  </si>
  <si>
    <t>Resultados</t>
  </si>
  <si>
    <t>costos variables por coccion</t>
  </si>
  <si>
    <t>litros por cocinada (litros)</t>
  </si>
  <si>
    <t>PTO de Equilibrio  (litros)</t>
  </si>
  <si>
    <t>Cantidad produccion mensual (litros)</t>
  </si>
  <si>
    <t>Gas ($)</t>
  </si>
  <si>
    <t>Agua ($)</t>
  </si>
  <si>
    <t>Electricidad ($)</t>
  </si>
  <si>
    <t>otros ($)</t>
  </si>
  <si>
    <t>Costo total ($)</t>
  </si>
  <si>
    <t>Ganacias ($)</t>
  </si>
  <si>
    <t>por litro</t>
  </si>
  <si>
    <t>costos variables (mensuales)por litro</t>
  </si>
  <si>
    <t>cantidad de litros (1)</t>
  </si>
  <si>
    <t>cantidad de litros (2)</t>
  </si>
  <si>
    <t>Enero</t>
  </si>
  <si>
    <t>Febrero</t>
  </si>
  <si>
    <t>Marzo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</si>
  <si>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</si>
  <si>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</si>
  <si>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</si>
  <si>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</si>
  <si>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</si>
  <si>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</si>
  <si>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</si>
  <si>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</si>
  <si>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Costos variables</t>
  </si>
  <si>
    <t>Costos fijos</t>
  </si>
  <si>
    <t>Cantidad producida</t>
  </si>
  <si>
    <t>Abril</t>
  </si>
  <si>
    <t>Costo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</si>
</sst>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3" tint="0.7999816888943144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6" borderId="1" xfId="0" applyFont="1" applyFill="1" applyBorder="1"/>
    <xf numFmtId="0" fontId="2" fillId="7" borderId="0" xfId="0" applyFont="1" applyFill="1"/>
    <xf numFmtId="0" fontId="2" fillId="7" borderId="1" xfId="0" applyFont="1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8919072615923014E-2"/>
          <c:y val="0.290578017635436"/>
          <c:w val="0.75083180227471569"/>
          <c:h val="0.62741101182576897"/>
        </c:manualLayout>
      </c:layout>
      <c:barChart>
        <c:barDir val="col"/>
        <c:grouping val="stacked"/>
        <c:varyColors val="0"/>
        <c:ser>
          <c:idx val="0"/>
          <c:order val="0"/>
          <c:tx>
            <c:v>cantidad producidas</c:v>
          </c:tx>
          <c:invertIfNegative val="0"/>
          <c:val>
            <c:numRef>
              <c:f>tablas!$B$3:$M$3</c:f>
              <c:numCache>
                <c:formatCode>General</c:formatCode>
                <c:ptCount val="12"/>
                <c:pt idx="0">
                  <c:v>1200</c:v>
                </c:pt>
                <c:pt idx="1">
                  <c:v>1120</c:v>
                </c:pt>
                <c:pt idx="2">
                  <c:v>1200</c:v>
                </c:pt>
                <c:pt idx="3">
                  <c:v>1200</c:v>
                </c:pt>
                <c:pt idx="4">
                  <c:v>1300</c:v>
                </c:pt>
                <c:pt idx="5">
                  <c:v>1700</c:v>
                </c:pt>
                <c:pt idx="6">
                  <c:v>612</c:v>
                </c:pt>
                <c:pt idx="7">
                  <c:v>0</c:v>
                </c:pt>
                <c:pt idx="8">
                  <c:v>2201</c:v>
                </c:pt>
                <c:pt idx="9">
                  <c:v>2800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105280"/>
        <c:axId val="123106816"/>
      </c:barChart>
      <c:catAx>
        <c:axId val="12310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106816"/>
        <c:crosses val="autoZero"/>
        <c:auto val="1"/>
        <c:lblAlgn val="ctr"/>
        <c:lblOffset val="100"/>
        <c:noMultiLvlLbl val="0"/>
      </c:catAx>
      <c:valAx>
        <c:axId val="12310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10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effectLst>
      <a:glow rad="127000">
        <a:schemeClr val="bg2">
          <a:lumMod val="75000"/>
        </a:schemeClr>
      </a:glow>
      <a:outerShdw blurRad="50800" dist="50800" dir="5400000" algn="ctr" rotWithShape="0">
        <a:schemeClr val="tx2">
          <a:lumMod val="60000"/>
          <a:lumOff val="40000"/>
        </a:schemeClr>
      </a:outerShdw>
    </a:effectLst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Costos totales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Costos fijos</c:v>
          </c:tx>
          <c:invertIfNegative val="0"/>
          <c:val>
            <c:numRef>
              <c:f>tablas!$B$4:$M$4</c:f>
              <c:numCache>
                <c:formatCode>General</c:formatCode>
                <c:ptCount val="12"/>
                <c:pt idx="0">
                  <c:v>16500</c:v>
                </c:pt>
                <c:pt idx="1">
                  <c:v>9730</c:v>
                </c:pt>
                <c:pt idx="2">
                  <c:v>13848</c:v>
                </c:pt>
                <c:pt idx="3">
                  <c:v>11830</c:v>
                </c:pt>
                <c:pt idx="4">
                  <c:v>14400</c:v>
                </c:pt>
                <c:pt idx="5">
                  <c:v>9520</c:v>
                </c:pt>
                <c:pt idx="6">
                  <c:v>13600</c:v>
                </c:pt>
                <c:pt idx="7">
                  <c:v>11200</c:v>
                </c:pt>
                <c:pt idx="8">
                  <c:v>16003</c:v>
                </c:pt>
                <c:pt idx="9">
                  <c:v>19200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costos variables</c:v>
          </c:tx>
          <c:invertIfNegative val="0"/>
          <c:val>
            <c:numRef>
              <c:f>tablas!$B$5:$M$5</c:f>
              <c:numCache>
                <c:formatCode>General</c:formatCode>
                <c:ptCount val="12"/>
                <c:pt idx="0">
                  <c:v>18720</c:v>
                </c:pt>
                <c:pt idx="1">
                  <c:v>34925</c:v>
                </c:pt>
                <c:pt idx="2">
                  <c:v>39748</c:v>
                </c:pt>
                <c:pt idx="3">
                  <c:v>22950</c:v>
                </c:pt>
                <c:pt idx="4">
                  <c:v>15995.625</c:v>
                </c:pt>
                <c:pt idx="5">
                  <c:v>32481.250000000004</c:v>
                </c:pt>
                <c:pt idx="6">
                  <c:v>15022.5</c:v>
                </c:pt>
                <c:pt idx="7">
                  <c:v>0</c:v>
                </c:pt>
                <c:pt idx="8">
                  <c:v>48335.624999999993</c:v>
                </c:pt>
                <c:pt idx="9">
                  <c:v>49130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126528"/>
        <c:axId val="123128064"/>
      </c:barChart>
      <c:catAx>
        <c:axId val="12312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23128064"/>
        <c:crosses val="autoZero"/>
        <c:auto val="1"/>
        <c:lblAlgn val="ctr"/>
        <c:lblOffset val="100"/>
        <c:noMultiLvlLbl val="0"/>
      </c:catAx>
      <c:valAx>
        <c:axId val="12312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12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4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Grafico</a:t>
            </a:r>
            <a:r>
              <a:rPr lang="es-AR" baseline="0"/>
              <a:t> comparativo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3452520696219511E-2"/>
          <c:y val="0.20916941292881522"/>
          <c:w val="0.57285025301485559"/>
          <c:h val="0.68411427804751246"/>
        </c:manualLayout>
      </c:layout>
      <c:lineChart>
        <c:grouping val="standard"/>
        <c:varyColors val="0"/>
        <c:ser>
          <c:idx val="0"/>
          <c:order val="0"/>
          <c:tx>
            <c:v>Ganacias</c:v>
          </c:tx>
          <c:val>
            <c:numRef>
              <c:f>tablas!$B$6:$M$6</c:f>
              <c:numCache>
                <c:formatCode>General</c:formatCode>
                <c:ptCount val="12"/>
                <c:pt idx="0">
                  <c:v>32780</c:v>
                </c:pt>
                <c:pt idx="1">
                  <c:v>40325</c:v>
                </c:pt>
                <c:pt idx="2">
                  <c:v>27252</c:v>
                </c:pt>
                <c:pt idx="3">
                  <c:v>44220</c:v>
                </c:pt>
                <c:pt idx="4">
                  <c:v>49604.375</c:v>
                </c:pt>
                <c:pt idx="5">
                  <c:v>96998.75</c:v>
                </c:pt>
                <c:pt idx="6">
                  <c:v>20517.5</c:v>
                </c:pt>
                <c:pt idx="7">
                  <c:v>19220</c:v>
                </c:pt>
                <c:pt idx="8">
                  <c:v>59661.375000000007</c:v>
                </c:pt>
                <c:pt idx="9">
                  <c:v>133670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cantida producida (L)</c:v>
          </c:tx>
          <c:val>
            <c:numRef>
              <c:f>tablas!$B$3:$M$3</c:f>
              <c:numCache>
                <c:formatCode>General</c:formatCode>
                <c:ptCount val="12"/>
                <c:pt idx="0">
                  <c:v>1200</c:v>
                </c:pt>
                <c:pt idx="1">
                  <c:v>1120</c:v>
                </c:pt>
                <c:pt idx="2">
                  <c:v>1200</c:v>
                </c:pt>
                <c:pt idx="3">
                  <c:v>1200</c:v>
                </c:pt>
                <c:pt idx="4">
                  <c:v>1300</c:v>
                </c:pt>
                <c:pt idx="5">
                  <c:v>1700</c:v>
                </c:pt>
                <c:pt idx="6">
                  <c:v>612</c:v>
                </c:pt>
                <c:pt idx="7">
                  <c:v>0</c:v>
                </c:pt>
                <c:pt idx="8">
                  <c:v>2201</c:v>
                </c:pt>
                <c:pt idx="9">
                  <c:v>2800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Costos fijos</c:v>
          </c:tx>
          <c:val>
            <c:numRef>
              <c:f>tablas!$B$4:$M$4</c:f>
              <c:numCache>
                <c:formatCode>General</c:formatCode>
                <c:ptCount val="12"/>
                <c:pt idx="0">
                  <c:v>16500</c:v>
                </c:pt>
                <c:pt idx="1">
                  <c:v>9730</c:v>
                </c:pt>
                <c:pt idx="2">
                  <c:v>13848</c:v>
                </c:pt>
                <c:pt idx="3">
                  <c:v>11830</c:v>
                </c:pt>
                <c:pt idx="4">
                  <c:v>14400</c:v>
                </c:pt>
                <c:pt idx="5">
                  <c:v>9520</c:v>
                </c:pt>
                <c:pt idx="6">
                  <c:v>13600</c:v>
                </c:pt>
                <c:pt idx="7">
                  <c:v>11200</c:v>
                </c:pt>
                <c:pt idx="8">
                  <c:v>16003</c:v>
                </c:pt>
                <c:pt idx="9">
                  <c:v>19200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Costos variables</c:v>
          </c:tx>
          <c:val>
            <c:numRef>
              <c:f>tablas!$B$5:$M$5</c:f>
              <c:numCache>
                <c:formatCode>General</c:formatCode>
                <c:ptCount val="12"/>
                <c:pt idx="0">
                  <c:v>18720</c:v>
                </c:pt>
                <c:pt idx="1">
                  <c:v>34925</c:v>
                </c:pt>
                <c:pt idx="2">
                  <c:v>39748</c:v>
                </c:pt>
                <c:pt idx="3">
                  <c:v>22950</c:v>
                </c:pt>
                <c:pt idx="4">
                  <c:v>15995.625</c:v>
                </c:pt>
                <c:pt idx="5">
                  <c:v>32481.250000000004</c:v>
                </c:pt>
                <c:pt idx="6">
                  <c:v>15022.5</c:v>
                </c:pt>
                <c:pt idx="7">
                  <c:v>0</c:v>
                </c:pt>
                <c:pt idx="8">
                  <c:v>48335.624999999993</c:v>
                </c:pt>
                <c:pt idx="9">
                  <c:v>49130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Costos totales</c:v>
          </c:tx>
          <c:val>
            <c:numRef>
              <c:f>tablas!$B$7:$M$7</c:f>
              <c:numCache>
                <c:formatCode>General</c:formatCode>
                <c:ptCount val="12"/>
                <c:pt idx="0">
                  <c:v>35220</c:v>
                </c:pt>
                <c:pt idx="1">
                  <c:v>44655</c:v>
                </c:pt>
                <c:pt idx="2">
                  <c:v>53596</c:v>
                </c:pt>
                <c:pt idx="3">
                  <c:v>34780</c:v>
                </c:pt>
                <c:pt idx="4">
                  <c:v>30395.625</c:v>
                </c:pt>
                <c:pt idx="5">
                  <c:v>42001.25</c:v>
                </c:pt>
                <c:pt idx="6">
                  <c:v>28622.5</c:v>
                </c:pt>
                <c:pt idx="7">
                  <c:v>11200</c:v>
                </c:pt>
                <c:pt idx="8">
                  <c:v>64338.624999999993</c:v>
                </c:pt>
                <c:pt idx="9">
                  <c:v>68330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78080"/>
        <c:axId val="123279616"/>
      </c:lineChart>
      <c:catAx>
        <c:axId val="12327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23279616"/>
        <c:crosses val="autoZero"/>
        <c:auto val="1"/>
        <c:lblAlgn val="ctr"/>
        <c:lblOffset val="100"/>
        <c:noMultiLvlLbl val="0"/>
      </c:catAx>
      <c:valAx>
        <c:axId val="12327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27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rgbClr val="CBCBCB"/>
        </a:gs>
        <a:gs pos="13000">
          <a:srgbClr val="5F5F5F"/>
        </a:gs>
        <a:gs pos="21001">
          <a:srgbClr val="5F5F5F"/>
        </a:gs>
        <a:gs pos="63000">
          <a:srgbClr val="FFFFFF"/>
        </a:gs>
        <a:gs pos="67000">
          <a:srgbClr val="B2B2B2"/>
        </a:gs>
        <a:gs pos="69000">
          <a:srgbClr val="292929"/>
        </a:gs>
        <a:gs pos="82001">
          <a:srgbClr val="777777"/>
        </a:gs>
        <a:gs pos="100000">
          <a:srgbClr val="EAEAEA"/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253477690288717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Ganancias</c:v>
          </c:tx>
          <c:invertIfNegative val="0"/>
          <c:val>
            <c:numRef>
              <c:f>tablas!$B$6:$M$6</c:f>
              <c:numCache>
                <c:formatCode>General</c:formatCode>
                <c:ptCount val="12"/>
                <c:pt idx="0">
                  <c:v>32780</c:v>
                </c:pt>
                <c:pt idx="1">
                  <c:v>40325</c:v>
                </c:pt>
                <c:pt idx="2">
                  <c:v>27252</c:v>
                </c:pt>
                <c:pt idx="3">
                  <c:v>44220</c:v>
                </c:pt>
                <c:pt idx="4">
                  <c:v>49604.375</c:v>
                </c:pt>
                <c:pt idx="5">
                  <c:v>96998.75</c:v>
                </c:pt>
                <c:pt idx="6">
                  <c:v>20517.5</c:v>
                </c:pt>
                <c:pt idx="7">
                  <c:v>19220</c:v>
                </c:pt>
                <c:pt idx="8">
                  <c:v>59661.375000000007</c:v>
                </c:pt>
                <c:pt idx="9">
                  <c:v>133670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2384"/>
        <c:axId val="123314176"/>
      </c:barChart>
      <c:catAx>
        <c:axId val="12331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23314176"/>
        <c:crosses val="autoZero"/>
        <c:auto val="1"/>
        <c:lblAlgn val="ctr"/>
        <c:lblOffset val="100"/>
        <c:noMultiLvlLbl val="0"/>
      </c:catAx>
      <c:valAx>
        <c:axId val="12331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1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95250</xdr:rowOff>
    </xdr:from>
    <xdr:to>
      <xdr:col>6</xdr:col>
      <xdr:colOff>38100</xdr:colOff>
      <xdr:row>18</xdr:row>
      <xdr:rowOff>57150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19</xdr:row>
      <xdr:rowOff>38099</xdr:rowOff>
    </xdr:from>
    <xdr:to>
      <xdr:col>6</xdr:col>
      <xdr:colOff>114300</xdr:colOff>
      <xdr:row>36</xdr:row>
      <xdr:rowOff>123824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304800</xdr:colOff>
      <xdr:row>1</xdr:row>
      <xdr:rowOff>57150</xdr:rowOff>
    </xdr:from>
    <xdr:to>
      <xdr:col>13</xdr:col>
      <xdr:colOff>657225</xdr:colOff>
      <xdr:row>16</xdr:row>
      <xdr:rowOff>180975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600075</xdr:colOff>
      <xdr:row>20</xdr:row>
      <xdr:rowOff>47625</xdr:rowOff>
    </xdr:from>
    <xdr:to>
      <xdr:col>12</xdr:col>
      <xdr:colOff>600075</xdr:colOff>
      <xdr:row>34</xdr:row>
      <xdr:rowOff>123825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opLeftCell="A7" workbookViewId="0">
      <selection activeCell="D4" sqref="D4"/>
    </sheetView>
  </sheetViews>
  <sheetFormatPr baseColWidth="10" defaultRowHeight="15" x14ac:dyDescent="0.25"/>
  <cols>
    <col min="2" max="2" width="25.5703125" customWidth="1"/>
    <col min="3" max="3" width="20.42578125" customWidth="1"/>
    <col min="4" max="4" width="13.5703125" customWidth="1"/>
    <col min="5" max="5" width="34" customWidth="1"/>
    <col min="6" max="6" width="20.85546875" customWidth="1"/>
    <col min="7" max="7" width="17.7109375" customWidth="1"/>
  </cols>
  <sheetData>
    <row r="1" spans="1:8" x14ac:dyDescent="0.25">
      <c r="A1" t="s">
        <v>3</v>
      </c>
    </row>
    <row r="2" spans="1:8" x14ac:dyDescent="0.25">
      <c r="A2" t="s">
        <v>1</v>
      </c>
      <c r="G2" t="s">
        <v>18</v>
      </c>
    </row>
    <row r="3" spans="1:8" x14ac:dyDescent="0.25">
      <c r="B3" s="3" t="s">
        <v>0</v>
      </c>
      <c r="C3" s="3"/>
      <c r="D3" s="3">
        <f>D4+D5+D6+D7+D8+D9</f>
        <v>16500</v>
      </c>
      <c r="E3" s="3" t="s">
        <v>30</v>
      </c>
      <c r="F3" s="3">
        <f>(F4+F5+F6+F7)/F10</f>
        <v>2.35</v>
      </c>
      <c r="G3" s="5" t="s">
        <v>4</v>
      </c>
      <c r="H3" s="5">
        <f>D3</f>
        <v>16500</v>
      </c>
    </row>
    <row r="4" spans="1:8" x14ac:dyDescent="0.25">
      <c r="C4" s="4" t="s">
        <v>7</v>
      </c>
      <c r="D4" s="4">
        <v>6000</v>
      </c>
      <c r="E4" s="4" t="s">
        <v>23</v>
      </c>
      <c r="F4" s="4">
        <v>600</v>
      </c>
      <c r="G4" s="5" t="s">
        <v>5</v>
      </c>
      <c r="H4" s="5">
        <f>(D10+F3)*F10</f>
        <v>18720</v>
      </c>
    </row>
    <row r="5" spans="1:8" x14ac:dyDescent="0.25">
      <c r="C5" s="4" t="s">
        <v>8</v>
      </c>
      <c r="D5" s="4">
        <v>1500</v>
      </c>
      <c r="E5" s="4" t="s">
        <v>24</v>
      </c>
      <c r="F5" s="4">
        <v>1000</v>
      </c>
      <c r="G5" s="5" t="s">
        <v>27</v>
      </c>
      <c r="H5" s="5">
        <f>H3+H4</f>
        <v>35220</v>
      </c>
    </row>
    <row r="6" spans="1:8" x14ac:dyDescent="0.25">
      <c r="C6" s="4" t="s">
        <v>9</v>
      </c>
      <c r="D6" s="4">
        <v>2000</v>
      </c>
      <c r="E6" s="4" t="s">
        <v>25</v>
      </c>
      <c r="F6" s="4">
        <v>1200</v>
      </c>
      <c r="G6" s="5" t="s">
        <v>28</v>
      </c>
      <c r="H6" s="5">
        <f>(C17*F17+F18*C18)-H5</f>
        <v>32780</v>
      </c>
    </row>
    <row r="7" spans="1:8" x14ac:dyDescent="0.25">
      <c r="C7" s="4" t="s">
        <v>10</v>
      </c>
      <c r="D7" s="4">
        <v>5000</v>
      </c>
      <c r="E7" s="4" t="s">
        <v>26</v>
      </c>
      <c r="F7" s="4">
        <v>20</v>
      </c>
    </row>
    <row r="8" spans="1:8" x14ac:dyDescent="0.25">
      <c r="C8" s="4" t="s">
        <v>11</v>
      </c>
      <c r="D8" s="4">
        <v>2000</v>
      </c>
    </row>
    <row r="9" spans="1:8" x14ac:dyDescent="0.25">
      <c r="C9" s="4"/>
      <c r="D9" s="4"/>
      <c r="E9" s="1" t="s">
        <v>2</v>
      </c>
      <c r="F9" s="2"/>
    </row>
    <row r="10" spans="1:8" x14ac:dyDescent="0.25">
      <c r="B10" s="3" t="s">
        <v>19</v>
      </c>
      <c r="C10" s="3"/>
      <c r="D10" s="3">
        <f>(D11+D12+D13+D14+D15+D16)/F12</f>
        <v>13.25</v>
      </c>
      <c r="E10" s="4" t="s">
        <v>22</v>
      </c>
      <c r="F10" s="4">
        <v>1200</v>
      </c>
    </row>
    <row r="11" spans="1:8" x14ac:dyDescent="0.25">
      <c r="B11" s="1" t="s">
        <v>29</v>
      </c>
      <c r="C11" s="4" t="s">
        <v>12</v>
      </c>
      <c r="D11" s="4">
        <v>220</v>
      </c>
      <c r="E11" s="3" t="s">
        <v>21</v>
      </c>
      <c r="F11" s="3">
        <f>D3/(C17-(D10+F3))</f>
        <v>418.7817258883249</v>
      </c>
    </row>
    <row r="12" spans="1:8" x14ac:dyDescent="0.25">
      <c r="C12" s="4" t="s">
        <v>13</v>
      </c>
      <c r="D12" s="4">
        <v>1000</v>
      </c>
      <c r="E12" s="4" t="s">
        <v>20</v>
      </c>
      <c r="F12" s="4">
        <v>160</v>
      </c>
    </row>
    <row r="13" spans="1:8" x14ac:dyDescent="0.25">
      <c r="C13" s="4" t="s">
        <v>14</v>
      </c>
      <c r="D13" s="4">
        <v>200</v>
      </c>
    </row>
    <row r="14" spans="1:8" x14ac:dyDescent="0.25">
      <c r="C14" s="4" t="s">
        <v>15</v>
      </c>
      <c r="D14" s="4">
        <v>600</v>
      </c>
    </row>
    <row r="15" spans="1:8" x14ac:dyDescent="0.25">
      <c r="C15" s="4" t="s">
        <v>11</v>
      </c>
      <c r="D15" s="4">
        <v>100</v>
      </c>
    </row>
    <row r="17" spans="2:6" x14ac:dyDescent="0.25">
      <c r="B17" s="4" t="s">
        <v>16</v>
      </c>
      <c r="C17" s="4">
        <v>55</v>
      </c>
      <c r="D17" s="6"/>
      <c r="E17" s="4" t="s">
        <v>31</v>
      </c>
      <c r="F17" s="4">
        <v>1000</v>
      </c>
    </row>
    <row r="18" spans="2:6" x14ac:dyDescent="0.25">
      <c r="B18" s="4" t="s">
        <v>17</v>
      </c>
      <c r="C18" s="4">
        <v>65</v>
      </c>
      <c r="D18" s="6"/>
      <c r="E18" s="4" t="s">
        <v>32</v>
      </c>
      <c r="F18" s="4">
        <v>200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opLeftCell="A2" workbookViewId="0">
      <selection activeCell="D19" sqref="D19"/>
    </sheetView>
  </sheetViews>
  <sheetFormatPr baseColWidth="10" defaultRowHeight="15" x14ac:dyDescent="0.25"/>
  <cols>
    <col min="2" max="2" width="18.85546875" customWidth="1"/>
    <col min="3" max="3" width="16.28515625" customWidth="1"/>
    <col min="5" max="5" width="34.5703125" customWidth="1"/>
    <col min="7" max="7" width="17.7109375" customWidth="1"/>
  </cols>
  <sheetData>
    <row r="1" spans="1:8" x14ac:dyDescent="0.25">
      <c r="A1" t="s">
        <v>3</v>
      </c>
    </row>
    <row r="2" spans="1:8" x14ac:dyDescent="0.25">
      <c r="A2" t="s">
        <v>1</v>
      </c>
      <c r="G2" t="s">
        <v>18</v>
      </c>
    </row>
    <row r="3" spans="1:8" x14ac:dyDescent="0.25">
      <c r="B3" s="3" t="s">
        <v>0</v>
      </c>
      <c r="C3" s="3"/>
      <c r="D3" s="3">
        <f>D4+D5+D6+D7+D8+D9</f>
        <v>19200</v>
      </c>
      <c r="E3" s="3" t="s">
        <v>30</v>
      </c>
      <c r="F3" s="3">
        <f>(F4+F5+F6+F7)/F10</f>
        <v>1.2964285714285715</v>
      </c>
      <c r="G3" s="5" t="s">
        <v>4</v>
      </c>
      <c r="H3" s="5">
        <f>D3</f>
        <v>19200</v>
      </c>
    </row>
    <row r="4" spans="1:8" x14ac:dyDescent="0.25">
      <c r="C4" s="4" t="s">
        <v>7</v>
      </c>
      <c r="D4" s="4">
        <v>6000</v>
      </c>
      <c r="E4" s="4" t="s">
        <v>23</v>
      </c>
      <c r="F4" s="4">
        <v>1200</v>
      </c>
      <c r="G4" s="5" t="s">
        <v>5</v>
      </c>
      <c r="H4" s="5">
        <f>(D10+F3)*F10</f>
        <v>49130</v>
      </c>
    </row>
    <row r="5" spans="1:8" x14ac:dyDescent="0.25">
      <c r="C5" s="4" t="s">
        <v>8</v>
      </c>
      <c r="D5" s="4">
        <v>1200</v>
      </c>
      <c r="E5" s="4" t="s">
        <v>24</v>
      </c>
      <c r="F5" s="4">
        <v>1000</v>
      </c>
      <c r="G5" s="5" t="s">
        <v>27</v>
      </c>
      <c r="H5" s="5">
        <f>H3+H4</f>
        <v>68330</v>
      </c>
    </row>
    <row r="6" spans="1:8" x14ac:dyDescent="0.25">
      <c r="C6" s="4" t="s">
        <v>9</v>
      </c>
      <c r="D6" s="4">
        <v>3000</v>
      </c>
      <c r="E6" s="4" t="s">
        <v>25</v>
      </c>
      <c r="F6" s="4">
        <v>1400</v>
      </c>
      <c r="G6" s="5" t="s">
        <v>28</v>
      </c>
      <c r="H6" s="5">
        <f>(D17*F17+D18*F18)-H5</f>
        <v>133670</v>
      </c>
    </row>
    <row r="7" spans="1:8" x14ac:dyDescent="0.25">
      <c r="C7" s="4" t="s">
        <v>10</v>
      </c>
      <c r="D7" s="4">
        <v>4000</v>
      </c>
      <c r="E7" s="4" t="s">
        <v>26</v>
      </c>
      <c r="F7" s="4">
        <v>30</v>
      </c>
    </row>
    <row r="8" spans="1:8" x14ac:dyDescent="0.25">
      <c r="C8" s="4" t="s">
        <v>11</v>
      </c>
      <c r="D8" s="4">
        <v>5000</v>
      </c>
    </row>
    <row r="9" spans="1:8" x14ac:dyDescent="0.25">
      <c r="C9" s="4"/>
      <c r="D9" s="4"/>
      <c r="E9" s="1" t="s">
        <v>2</v>
      </c>
      <c r="F9" s="2"/>
    </row>
    <row r="10" spans="1:8" x14ac:dyDescent="0.25">
      <c r="B10" s="3" t="s">
        <v>19</v>
      </c>
      <c r="C10" s="3"/>
      <c r="D10" s="3">
        <f>(D11+D12+D13+D14+D15+D16)/F12</f>
        <v>16.25</v>
      </c>
      <c r="E10" s="4" t="s">
        <v>22</v>
      </c>
      <c r="F10" s="4">
        <v>2800</v>
      </c>
    </row>
    <row r="11" spans="1:8" x14ac:dyDescent="0.25">
      <c r="B11" s="1" t="s">
        <v>29</v>
      </c>
      <c r="C11" s="4" t="s">
        <v>12</v>
      </c>
      <c r="D11" s="1">
        <v>900</v>
      </c>
      <c r="E11" s="3" t="s">
        <v>21</v>
      </c>
      <c r="F11" s="3">
        <f>D3/(D17-(D10+F3))</f>
        <v>366.037992782733</v>
      </c>
    </row>
    <row r="12" spans="1:8" x14ac:dyDescent="0.25">
      <c r="C12" s="4" t="s">
        <v>13</v>
      </c>
      <c r="D12" s="1">
        <v>300</v>
      </c>
      <c r="E12" s="4" t="s">
        <v>20</v>
      </c>
      <c r="F12" s="4">
        <v>160</v>
      </c>
    </row>
    <row r="13" spans="1:8" x14ac:dyDescent="0.25">
      <c r="C13" s="4" t="s">
        <v>14</v>
      </c>
      <c r="D13" s="1">
        <v>500</v>
      </c>
    </row>
    <row r="14" spans="1:8" x14ac:dyDescent="0.25">
      <c r="C14" s="4" t="s">
        <v>15</v>
      </c>
      <c r="D14" s="1">
        <v>600</v>
      </c>
    </row>
    <row r="15" spans="1:8" x14ac:dyDescent="0.25">
      <c r="C15" s="4" t="s">
        <v>11</v>
      </c>
      <c r="D15" s="1">
        <v>300</v>
      </c>
    </row>
    <row r="17" spans="2:6" x14ac:dyDescent="0.25">
      <c r="B17" s="4" t="s">
        <v>16</v>
      </c>
      <c r="C17" s="4"/>
      <c r="D17" s="6">
        <v>70</v>
      </c>
      <c r="E17" s="4" t="s">
        <v>31</v>
      </c>
      <c r="F17" s="4">
        <v>2500</v>
      </c>
    </row>
    <row r="18" spans="2:6" x14ac:dyDescent="0.25">
      <c r="B18" s="4" t="s">
        <v>17</v>
      </c>
      <c r="C18" s="4"/>
      <c r="D18" s="6">
        <v>90</v>
      </c>
      <c r="E18" s="4" t="s">
        <v>32</v>
      </c>
      <c r="F18" s="4">
        <v>300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F11" sqref="F11"/>
    </sheetView>
  </sheetViews>
  <sheetFormatPr baseColWidth="10" defaultRowHeight="15" x14ac:dyDescent="0.25"/>
  <cols>
    <col min="2" max="2" width="14.28515625" customWidth="1"/>
    <col min="3" max="3" width="19" customWidth="1"/>
    <col min="5" max="5" width="35.140625" customWidth="1"/>
    <col min="7" max="7" width="18.28515625" customWidth="1"/>
  </cols>
  <sheetData>
    <row r="1" spans="1:8" x14ac:dyDescent="0.25">
      <c r="A1" t="s">
        <v>3</v>
      </c>
    </row>
    <row r="2" spans="1:8" x14ac:dyDescent="0.25">
      <c r="A2" t="s">
        <v>1</v>
      </c>
      <c r="G2" t="s">
        <v>18</v>
      </c>
    </row>
    <row r="3" spans="1:8" x14ac:dyDescent="0.25">
      <c r="B3" s="3" t="s">
        <v>0</v>
      </c>
      <c r="C3" s="3"/>
      <c r="D3" s="3">
        <f>D4+D5+D6+D7+D8+D9</f>
        <v>0</v>
      </c>
      <c r="E3" s="3" t="s">
        <v>30</v>
      </c>
      <c r="F3" s="3">
        <f>(F4+F5+F6+F7)/F10</f>
        <v>0</v>
      </c>
      <c r="G3" s="5" t="s">
        <v>4</v>
      </c>
      <c r="H3" s="5">
        <f>D3</f>
        <v>0</v>
      </c>
    </row>
    <row r="4" spans="1:8" x14ac:dyDescent="0.25">
      <c r="C4" s="4" t="s">
        <v>7</v>
      </c>
      <c r="D4" s="4"/>
      <c r="E4" s="4" t="s">
        <v>23</v>
      </c>
      <c r="F4" s="4"/>
      <c r="G4" s="5" t="s">
        <v>5</v>
      </c>
      <c r="H4" s="5">
        <f>(D10+F3)*F10</f>
        <v>0</v>
      </c>
    </row>
    <row r="5" spans="1:8" x14ac:dyDescent="0.25">
      <c r="C5" s="4" t="s">
        <v>8</v>
      </c>
      <c r="D5" s="4"/>
      <c r="E5" s="4" t="s">
        <v>24</v>
      </c>
      <c r="F5" s="4"/>
      <c r="G5" s="5" t="s">
        <v>27</v>
      </c>
      <c r="H5" s="5">
        <f>H3+H4</f>
        <v>0</v>
      </c>
    </row>
    <row r="6" spans="1:8" x14ac:dyDescent="0.25">
      <c r="C6" s="4" t="s">
        <v>9</v>
      </c>
      <c r="D6" s="4"/>
      <c r="E6" s="4" t="s">
        <v>25</v>
      </c>
      <c r="F6" s="4"/>
      <c r="G6" s="5" t="s">
        <v>28</v>
      </c>
      <c r="H6" s="5">
        <f>(D17*F17+D18*F18)-H5</f>
        <v>0</v>
      </c>
    </row>
    <row r="7" spans="1:8" x14ac:dyDescent="0.25">
      <c r="C7" s="4" t="s">
        <v>10</v>
      </c>
      <c r="D7" s="4"/>
      <c r="E7" s="4" t="s">
        <v>26</v>
      </c>
      <c r="F7" s="4"/>
    </row>
    <row r="8" spans="1:8" x14ac:dyDescent="0.25">
      <c r="C8" s="4" t="s">
        <v>11</v>
      </c>
      <c r="D8" s="4"/>
    </row>
    <row r="9" spans="1:8" x14ac:dyDescent="0.25">
      <c r="C9" s="4"/>
      <c r="D9" s="4"/>
      <c r="E9" s="1" t="s">
        <v>2</v>
      </c>
      <c r="F9" s="2"/>
    </row>
    <row r="10" spans="1:8" x14ac:dyDescent="0.25">
      <c r="B10" s="3" t="s">
        <v>19</v>
      </c>
      <c r="C10" s="3"/>
      <c r="D10" s="3">
        <f>(D11+D12+D13+D14+D15+D16)/F12</f>
        <v>0</v>
      </c>
      <c r="E10" s="4" t="s">
        <v>22</v>
      </c>
      <c r="F10" s="4">
        <v>1</v>
      </c>
    </row>
    <row r="11" spans="1:8" x14ac:dyDescent="0.25">
      <c r="B11" s="1" t="s">
        <v>29</v>
      </c>
      <c r="C11" s="4" t="s">
        <v>12</v>
      </c>
      <c r="D11" s="1"/>
      <c r="E11" s="3" t="s">
        <v>21</v>
      </c>
      <c r="F11" s="3" t="e">
        <f>D3/(D17-(D10+F3))</f>
        <v>#DIV/0!</v>
      </c>
    </row>
    <row r="12" spans="1:8" x14ac:dyDescent="0.25">
      <c r="C12" s="4" t="s">
        <v>13</v>
      </c>
      <c r="D12" s="1"/>
      <c r="E12" s="4" t="s">
        <v>20</v>
      </c>
      <c r="F12" s="4">
        <v>1</v>
      </c>
    </row>
    <row r="13" spans="1:8" x14ac:dyDescent="0.25">
      <c r="C13" s="4" t="s">
        <v>14</v>
      </c>
      <c r="D13" s="1"/>
    </row>
    <row r="14" spans="1:8" x14ac:dyDescent="0.25">
      <c r="C14" s="4" t="s">
        <v>15</v>
      </c>
      <c r="D14" s="1"/>
    </row>
    <row r="15" spans="1:8" x14ac:dyDescent="0.25">
      <c r="C15" s="4" t="s">
        <v>11</v>
      </c>
      <c r="D15" s="1"/>
    </row>
    <row r="17" spans="2:6" x14ac:dyDescent="0.25">
      <c r="B17" s="4" t="s">
        <v>16</v>
      </c>
      <c r="C17" s="4"/>
      <c r="D17" s="6"/>
      <c r="E17" s="4" t="s">
        <v>31</v>
      </c>
      <c r="F17" s="4"/>
    </row>
    <row r="18" spans="2:6" x14ac:dyDescent="0.25">
      <c r="B18" s="4" t="s">
        <v>17</v>
      </c>
      <c r="C18" s="4"/>
      <c r="D18" s="6"/>
      <c r="E18" s="4" t="s">
        <v>32</v>
      </c>
      <c r="F18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F11" sqref="F11"/>
    </sheetView>
  </sheetViews>
  <sheetFormatPr baseColWidth="10" defaultRowHeight="15" x14ac:dyDescent="0.25"/>
  <cols>
    <col min="3" max="3" width="18.5703125" customWidth="1"/>
    <col min="5" max="5" width="36.28515625" customWidth="1"/>
    <col min="6" max="6" width="12.5703125" customWidth="1"/>
    <col min="7" max="7" width="17.42578125" customWidth="1"/>
  </cols>
  <sheetData>
    <row r="1" spans="1:8" x14ac:dyDescent="0.25">
      <c r="A1" t="s">
        <v>3</v>
      </c>
    </row>
    <row r="2" spans="1:8" x14ac:dyDescent="0.25">
      <c r="A2" t="s">
        <v>1</v>
      </c>
      <c r="G2" t="s">
        <v>18</v>
      </c>
    </row>
    <row r="3" spans="1:8" x14ac:dyDescent="0.25">
      <c r="B3" s="3" t="s">
        <v>0</v>
      </c>
      <c r="C3" s="3"/>
      <c r="D3" s="3">
        <f>D4+D5+D6+D7+D8+D9</f>
        <v>0</v>
      </c>
      <c r="E3" s="3" t="s">
        <v>30</v>
      </c>
      <c r="F3" s="3">
        <f>(F4+F5+F6+F7)/F10</f>
        <v>0</v>
      </c>
      <c r="G3" s="5" t="s">
        <v>4</v>
      </c>
      <c r="H3" s="5">
        <f>D3</f>
        <v>0</v>
      </c>
    </row>
    <row r="4" spans="1:8" x14ac:dyDescent="0.25">
      <c r="C4" s="4" t="s">
        <v>7</v>
      </c>
      <c r="D4" s="4"/>
      <c r="E4" s="4" t="s">
        <v>23</v>
      </c>
      <c r="F4" s="4"/>
      <c r="G4" s="5" t="s">
        <v>5</v>
      </c>
      <c r="H4" s="5">
        <f>(D10+F3)*F10</f>
        <v>0</v>
      </c>
    </row>
    <row r="5" spans="1:8" x14ac:dyDescent="0.25">
      <c r="C5" s="4" t="s">
        <v>8</v>
      </c>
      <c r="D5" s="4"/>
      <c r="E5" s="4" t="s">
        <v>24</v>
      </c>
      <c r="F5" s="4"/>
      <c r="G5" s="5" t="s">
        <v>27</v>
      </c>
      <c r="H5" s="5">
        <f>H3+H4</f>
        <v>0</v>
      </c>
    </row>
    <row r="6" spans="1:8" x14ac:dyDescent="0.25">
      <c r="C6" s="4" t="s">
        <v>9</v>
      </c>
      <c r="D6" s="4"/>
      <c r="E6" s="4" t="s">
        <v>25</v>
      </c>
      <c r="F6" s="4"/>
      <c r="G6" s="5" t="s">
        <v>28</v>
      </c>
      <c r="H6" s="5">
        <f>(D17*F17+D18*F18)-H5</f>
        <v>0</v>
      </c>
    </row>
    <row r="7" spans="1:8" x14ac:dyDescent="0.25">
      <c r="C7" s="4" t="s">
        <v>10</v>
      </c>
      <c r="D7" s="4"/>
      <c r="E7" s="4" t="s">
        <v>26</v>
      </c>
      <c r="F7" s="4"/>
    </row>
    <row r="8" spans="1:8" x14ac:dyDescent="0.25">
      <c r="C8" s="4" t="s">
        <v>11</v>
      </c>
      <c r="D8" s="4"/>
    </row>
    <row r="9" spans="1:8" x14ac:dyDescent="0.25">
      <c r="C9" s="4"/>
      <c r="D9" s="4"/>
      <c r="E9" s="1" t="s">
        <v>2</v>
      </c>
      <c r="F9" s="2"/>
    </row>
    <row r="10" spans="1:8" x14ac:dyDescent="0.25">
      <c r="B10" s="3" t="s">
        <v>19</v>
      </c>
      <c r="C10" s="3"/>
      <c r="D10" s="3">
        <f>(D11+D12+D13+D14+D15+D16)/F12</f>
        <v>0</v>
      </c>
      <c r="E10" s="4" t="s">
        <v>22</v>
      </c>
      <c r="F10" s="4">
        <v>1</v>
      </c>
    </row>
    <row r="11" spans="1:8" x14ac:dyDescent="0.25">
      <c r="B11" s="1" t="s">
        <v>29</v>
      </c>
      <c r="C11" s="4" t="s">
        <v>12</v>
      </c>
      <c r="D11" s="1"/>
      <c r="E11" s="3" t="s">
        <v>21</v>
      </c>
      <c r="F11" s="3" t="e">
        <f>D3/(D17-(D10+F3))</f>
        <v>#DIV/0!</v>
      </c>
    </row>
    <row r="12" spans="1:8" x14ac:dyDescent="0.25">
      <c r="C12" s="4" t="s">
        <v>13</v>
      </c>
      <c r="D12" s="1"/>
      <c r="E12" s="4" t="s">
        <v>20</v>
      </c>
      <c r="F12" s="4">
        <v>1</v>
      </c>
    </row>
    <row r="13" spans="1:8" x14ac:dyDescent="0.25">
      <c r="C13" s="4" t="s">
        <v>14</v>
      </c>
      <c r="D13" s="1"/>
    </row>
    <row r="14" spans="1:8" x14ac:dyDescent="0.25">
      <c r="C14" s="4" t="s">
        <v>15</v>
      </c>
      <c r="D14" s="1"/>
    </row>
    <row r="15" spans="1:8" x14ac:dyDescent="0.25">
      <c r="C15" s="4" t="s">
        <v>11</v>
      </c>
      <c r="D15" s="1"/>
    </row>
    <row r="17" spans="2:6" x14ac:dyDescent="0.25">
      <c r="B17" s="4" t="s">
        <v>16</v>
      </c>
      <c r="C17" s="4"/>
      <c r="D17" s="6"/>
      <c r="E17" s="4" t="s">
        <v>31</v>
      </c>
      <c r="F17" s="4"/>
    </row>
    <row r="18" spans="2:6" x14ac:dyDescent="0.25">
      <c r="B18" s="4" t="s">
        <v>17</v>
      </c>
      <c r="C18" s="4"/>
      <c r="D18" s="6"/>
      <c r="E18" s="4" t="s">
        <v>32</v>
      </c>
      <c r="F18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"/>
  <sheetViews>
    <sheetView topLeftCell="B1" workbookViewId="0">
      <selection activeCell="A8" sqref="A8"/>
    </sheetView>
  </sheetViews>
  <sheetFormatPr baseColWidth="10" defaultRowHeight="15" x14ac:dyDescent="0.25"/>
  <cols>
    <col min="1" max="1" width="18" bestFit="1" customWidth="1"/>
  </cols>
  <sheetData>
    <row r="2" spans="1:13" x14ac:dyDescent="0.25">
      <c r="A2" s="10"/>
      <c r="B2" s="8" t="s">
        <v>33</v>
      </c>
      <c r="C2" s="8" t="s">
        <v>34</v>
      </c>
      <c r="D2" s="8" t="s">
        <v>35</v>
      </c>
      <c r="E2" s="8" t="s">
        <v>47</v>
      </c>
      <c r="F2" s="8" t="s">
        <v>36</v>
      </c>
      <c r="G2" s="8" t="s">
        <v>37</v>
      </c>
      <c r="H2" s="8" t="s">
        <v>38</v>
      </c>
      <c r="I2" s="8" t="s">
        <v>39</v>
      </c>
      <c r="J2" s="8" t="s">
        <v>40</v>
      </c>
      <c r="K2" s="8" t="s">
        <v>41</v>
      </c>
      <c r="L2" s="8" t="s">
        <v>42</v>
      </c>
      <c r="M2" s="8" t="s">
        <v>43</v>
      </c>
    </row>
    <row r="3" spans="1:13" x14ac:dyDescent="0.25">
      <c r="A3" s="9" t="s">
        <v>46</v>
      </c>
      <c r="B3" s="7">
        <f>Enero!F10</f>
        <v>1200</v>
      </c>
      <c r="C3" s="7">
        <f>Febrero!F18</f>
        <v>1120</v>
      </c>
      <c r="D3" s="7">
        <f>Marzo!F10</f>
        <v>1200</v>
      </c>
      <c r="E3" s="7">
        <f>Abril!$F$10</f>
        <v>1200</v>
      </c>
      <c r="F3" s="7">
        <f>Mayo!$F$10</f>
        <v>1300</v>
      </c>
      <c r="G3" s="7">
        <f>Junio!$F$10</f>
        <v>1700</v>
      </c>
      <c r="H3" s="7">
        <f>Julio!$F$10</f>
        <v>612</v>
      </c>
      <c r="I3" s="7">
        <f>Agosto!$F$10</f>
        <v>0</v>
      </c>
      <c r="J3" s="7">
        <f>Septiembre!$F$10</f>
        <v>2201</v>
      </c>
      <c r="K3" s="7">
        <f>Octubre!$F$10</f>
        <v>2800</v>
      </c>
      <c r="L3" s="7">
        <f>Noviembre!$F$10</f>
        <v>1</v>
      </c>
      <c r="M3" s="7">
        <f>Diciembre!$F$10</f>
        <v>1</v>
      </c>
    </row>
    <row r="4" spans="1:13" x14ac:dyDescent="0.25">
      <c r="A4" s="9" t="s">
        <v>45</v>
      </c>
      <c r="B4" s="7">
        <f>Enero!H3</f>
        <v>16500</v>
      </c>
      <c r="C4" s="7">
        <f>Febrero!H4</f>
        <v>9730</v>
      </c>
      <c r="D4" s="7">
        <f>Marzo!H3</f>
        <v>13848</v>
      </c>
      <c r="E4" s="7">
        <f>Abril!$H3</f>
        <v>11830</v>
      </c>
      <c r="F4" s="7">
        <f>Mayo!$H$3</f>
        <v>14400</v>
      </c>
      <c r="G4" s="7">
        <f>Junio!$H$3</f>
        <v>9520</v>
      </c>
      <c r="H4" s="7">
        <f>Julio!H3</f>
        <v>13600</v>
      </c>
      <c r="I4" s="7">
        <f>Agosto!H3</f>
        <v>11200</v>
      </c>
      <c r="J4" s="7">
        <f>Septiembre!$H3</f>
        <v>16003</v>
      </c>
      <c r="K4" s="7">
        <f>Octubre!H3</f>
        <v>19200</v>
      </c>
      <c r="L4" s="7">
        <f>Noviembre!H3</f>
        <v>0</v>
      </c>
      <c r="M4" s="7">
        <f>Diciembre!$H$3</f>
        <v>0</v>
      </c>
    </row>
    <row r="5" spans="1:13" x14ac:dyDescent="0.25">
      <c r="A5" s="9" t="s">
        <v>44</v>
      </c>
      <c r="B5" s="7">
        <f>Enero!H4</f>
        <v>18720</v>
      </c>
      <c r="C5" s="7">
        <f>Febrero!H5</f>
        <v>34925</v>
      </c>
      <c r="D5" s="7">
        <f>Marzo!H5</f>
        <v>39748</v>
      </c>
      <c r="E5" s="7">
        <f>Abril!$H4</f>
        <v>22950</v>
      </c>
      <c r="F5" s="7">
        <f>Mayo!$H$4</f>
        <v>15995.625</v>
      </c>
      <c r="G5" s="7">
        <f>Junio!$H$4</f>
        <v>32481.250000000004</v>
      </c>
      <c r="H5" s="7">
        <f>Julio!H4</f>
        <v>15022.5</v>
      </c>
      <c r="I5" s="7">
        <f>Agosto!H4</f>
        <v>0</v>
      </c>
      <c r="J5" s="7">
        <f>Septiembre!$H4</f>
        <v>48335.624999999993</v>
      </c>
      <c r="K5" s="7">
        <f>Octubre!H4</f>
        <v>49130</v>
      </c>
      <c r="L5" s="7">
        <f>Noviembre!H4</f>
        <v>0</v>
      </c>
      <c r="M5" s="7">
        <f>Diciembre!$H$4</f>
        <v>0</v>
      </c>
    </row>
    <row r="6" spans="1:13" x14ac:dyDescent="0.25">
      <c r="A6" s="9" t="s">
        <v>6</v>
      </c>
      <c r="B6" s="7">
        <f>Enero!H6</f>
        <v>32780</v>
      </c>
      <c r="C6" s="7">
        <f>Febrero!H7</f>
        <v>40325</v>
      </c>
      <c r="D6" s="7">
        <f>Marzo!H6</f>
        <v>27252</v>
      </c>
      <c r="E6" s="7">
        <f>Abril!$H6</f>
        <v>44220</v>
      </c>
      <c r="F6" s="7">
        <f>Mayo!$H$6</f>
        <v>49604.375</v>
      </c>
      <c r="G6" s="7">
        <f>Junio!$H6</f>
        <v>96998.75</v>
      </c>
      <c r="H6" s="7">
        <f>Julio!H6</f>
        <v>20517.5</v>
      </c>
      <c r="I6" s="7">
        <f>Agosto!H6</f>
        <v>19220</v>
      </c>
      <c r="J6" s="7">
        <f>Septiembre!$H6</f>
        <v>59661.375000000007</v>
      </c>
      <c r="K6" s="7">
        <f>Octubre!H6</f>
        <v>133670</v>
      </c>
      <c r="L6" s="7">
        <f>Noviembre!H6</f>
        <v>0</v>
      </c>
      <c r="M6" s="7">
        <f>Diciembre!H6</f>
        <v>0</v>
      </c>
    </row>
    <row r="7" spans="1:13" x14ac:dyDescent="0.25">
      <c r="A7" s="9" t="s">
        <v>48</v>
      </c>
      <c r="B7" s="7">
        <f>B4+B5</f>
        <v>35220</v>
      </c>
      <c r="C7" s="7">
        <f t="shared" ref="C7:M7" si="0">C4+C5</f>
        <v>44655</v>
      </c>
      <c r="D7" s="7">
        <f t="shared" si="0"/>
        <v>53596</v>
      </c>
      <c r="E7" s="7">
        <f t="shared" si="0"/>
        <v>34780</v>
      </c>
      <c r="F7" s="7">
        <f t="shared" si="0"/>
        <v>30395.625</v>
      </c>
      <c r="G7" s="7">
        <f t="shared" si="0"/>
        <v>42001.25</v>
      </c>
      <c r="H7" s="7">
        <f t="shared" si="0"/>
        <v>28622.5</v>
      </c>
      <c r="I7" s="7">
        <f t="shared" si="0"/>
        <v>11200</v>
      </c>
      <c r="J7" s="7">
        <f t="shared" si="0"/>
        <v>64338.624999999993</v>
      </c>
      <c r="K7" s="7">
        <f t="shared" si="0"/>
        <v>68330</v>
      </c>
      <c r="L7" s="7">
        <f t="shared" si="0"/>
        <v>0</v>
      </c>
      <c r="M7" s="7">
        <f t="shared" si="0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2" zoomScaleNormal="100" workbookViewId="0">
      <selection activeCell="I18" sqref="I18"/>
    </sheetView>
  </sheetViews>
  <sheetFormatPr baseColWidth="10" defaultRowHeight="15" x14ac:dyDescent="0.25"/>
  <sheetData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workbookViewId="0">
      <selection activeCell="D6" sqref="D6"/>
    </sheetView>
  </sheetViews>
  <sheetFormatPr baseColWidth="10" defaultRowHeight="15" x14ac:dyDescent="0.25"/>
  <cols>
    <col min="3" max="3" width="18.140625" customWidth="1"/>
    <col min="5" max="5" width="33.7109375" customWidth="1"/>
    <col min="7" max="7" width="17" customWidth="1"/>
  </cols>
  <sheetData>
    <row r="2" spans="1:8" x14ac:dyDescent="0.25">
      <c r="A2" t="s">
        <v>3</v>
      </c>
    </row>
    <row r="3" spans="1:8" x14ac:dyDescent="0.25">
      <c r="A3" t="s">
        <v>1</v>
      </c>
      <c r="G3" t="s">
        <v>18</v>
      </c>
    </row>
    <row r="4" spans="1:8" x14ac:dyDescent="0.25">
      <c r="B4" s="3" t="s">
        <v>0</v>
      </c>
      <c r="C4" s="3"/>
      <c r="D4" s="3">
        <f>D5+D6+D7+D8+D9+D10</f>
        <v>9730</v>
      </c>
      <c r="E4" s="3" t="s">
        <v>30</v>
      </c>
      <c r="F4" s="3">
        <f>(F5+F6+F7+F8)/F11</f>
        <v>1.8</v>
      </c>
      <c r="G4" s="5" t="s">
        <v>4</v>
      </c>
      <c r="H4" s="5">
        <f>D4</f>
        <v>9730</v>
      </c>
    </row>
    <row r="5" spans="1:8" x14ac:dyDescent="0.25">
      <c r="C5" s="4" t="s">
        <v>7</v>
      </c>
      <c r="D5" s="4">
        <v>6000</v>
      </c>
      <c r="E5" s="4" t="s">
        <v>23</v>
      </c>
      <c r="F5" s="4">
        <v>500</v>
      </c>
      <c r="G5" s="5" t="s">
        <v>5</v>
      </c>
      <c r="H5" s="5">
        <f>(D11+F4)*F11</f>
        <v>34925</v>
      </c>
    </row>
    <row r="6" spans="1:8" x14ac:dyDescent="0.25">
      <c r="C6" s="4" t="s">
        <v>8</v>
      </c>
      <c r="D6" s="4">
        <v>1500</v>
      </c>
      <c r="E6" s="4" t="s">
        <v>24</v>
      </c>
      <c r="F6" s="4">
        <v>600</v>
      </c>
      <c r="G6" s="5" t="s">
        <v>27</v>
      </c>
      <c r="H6" s="5">
        <f>H4+H5</f>
        <v>44655</v>
      </c>
    </row>
    <row r="7" spans="1:8" x14ac:dyDescent="0.25">
      <c r="C7" s="4" t="s">
        <v>9</v>
      </c>
      <c r="D7" s="4">
        <v>30</v>
      </c>
      <c r="E7" s="4" t="s">
        <v>25</v>
      </c>
      <c r="F7" s="4">
        <v>400</v>
      </c>
      <c r="G7" s="5" t="s">
        <v>28</v>
      </c>
      <c r="H7" s="5">
        <f>(D18*F18+D19*F19)-H6</f>
        <v>40325</v>
      </c>
    </row>
    <row r="8" spans="1:8" x14ac:dyDescent="0.25">
      <c r="C8" s="4" t="s">
        <v>10</v>
      </c>
      <c r="D8" s="4">
        <v>2000</v>
      </c>
      <c r="E8" s="4" t="s">
        <v>26</v>
      </c>
      <c r="F8" s="4">
        <v>300</v>
      </c>
    </row>
    <row r="9" spans="1:8" x14ac:dyDescent="0.25">
      <c r="C9" s="4" t="s">
        <v>11</v>
      </c>
      <c r="D9" s="4">
        <v>200</v>
      </c>
    </row>
    <row r="10" spans="1:8" x14ac:dyDescent="0.25">
      <c r="C10" s="4"/>
      <c r="D10" s="4"/>
      <c r="E10" s="1" t="s">
        <v>2</v>
      </c>
      <c r="F10" s="2"/>
    </row>
    <row r="11" spans="1:8" x14ac:dyDescent="0.25">
      <c r="B11" s="3" t="s">
        <v>19</v>
      </c>
      <c r="C11" s="3"/>
      <c r="D11" s="3">
        <f>(D12+D13+D14+D15+D16+D17)/F13</f>
        <v>33.125</v>
      </c>
      <c r="E11" s="4" t="s">
        <v>22</v>
      </c>
      <c r="F11" s="4">
        <v>1000</v>
      </c>
    </row>
    <row r="12" spans="1:8" x14ac:dyDescent="0.25">
      <c r="B12" s="1" t="s">
        <v>29</v>
      </c>
      <c r="C12" s="4" t="s">
        <v>12</v>
      </c>
      <c r="D12" s="1">
        <v>1000</v>
      </c>
      <c r="E12" s="3" t="s">
        <v>21</v>
      </c>
      <c r="F12" s="3">
        <f>D4/(D18-(D11+F4))</f>
        <v>484.68244084682436</v>
      </c>
    </row>
    <row r="13" spans="1:8" x14ac:dyDescent="0.25">
      <c r="C13" s="4" t="s">
        <v>13</v>
      </c>
      <c r="D13" s="1">
        <v>200</v>
      </c>
      <c r="E13" s="4" t="s">
        <v>20</v>
      </c>
      <c r="F13" s="4">
        <v>160</v>
      </c>
    </row>
    <row r="14" spans="1:8" x14ac:dyDescent="0.25">
      <c r="C14" s="4" t="s">
        <v>14</v>
      </c>
      <c r="D14" s="1">
        <v>3000</v>
      </c>
    </row>
    <row r="15" spans="1:8" x14ac:dyDescent="0.25">
      <c r="C15" s="4" t="s">
        <v>15</v>
      </c>
      <c r="D15" s="1">
        <v>600</v>
      </c>
    </row>
    <row r="16" spans="1:8" x14ac:dyDescent="0.25">
      <c r="C16" s="4" t="s">
        <v>11</v>
      </c>
      <c r="D16" s="1">
        <v>500</v>
      </c>
    </row>
    <row r="18" spans="2:6" x14ac:dyDescent="0.25">
      <c r="B18" s="4" t="s">
        <v>16</v>
      </c>
      <c r="C18" s="4"/>
      <c r="D18" s="6">
        <v>55</v>
      </c>
      <c r="E18" s="4" t="s">
        <v>31</v>
      </c>
      <c r="F18" s="4">
        <v>1120</v>
      </c>
    </row>
    <row r="19" spans="2:6" x14ac:dyDescent="0.25">
      <c r="B19" s="4" t="s">
        <v>17</v>
      </c>
      <c r="C19" s="4"/>
      <c r="D19" s="6">
        <v>70</v>
      </c>
      <c r="E19" s="4" t="s">
        <v>32</v>
      </c>
      <c r="F19" s="4">
        <v>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opLeftCell="A2" workbookViewId="0">
      <selection activeCell="F4" sqref="F4"/>
    </sheetView>
  </sheetViews>
  <sheetFormatPr baseColWidth="10" defaultRowHeight="15" x14ac:dyDescent="0.25"/>
  <cols>
    <col min="3" max="3" width="15.85546875" customWidth="1"/>
    <col min="4" max="4" width="12.5703125" customWidth="1"/>
    <col min="5" max="5" width="35.5703125" customWidth="1"/>
    <col min="7" max="7" width="17.7109375" customWidth="1"/>
  </cols>
  <sheetData>
    <row r="1" spans="1:8" x14ac:dyDescent="0.25">
      <c r="A1" t="s">
        <v>3</v>
      </c>
    </row>
    <row r="2" spans="1:8" x14ac:dyDescent="0.25">
      <c r="A2" t="s">
        <v>1</v>
      </c>
      <c r="G2" t="s">
        <v>18</v>
      </c>
    </row>
    <row r="3" spans="1:8" x14ac:dyDescent="0.25">
      <c r="B3" s="3" t="s">
        <v>0</v>
      </c>
      <c r="C3" s="3"/>
      <c r="D3" s="3">
        <f>D4+D5+D6+D7+D8+D9</f>
        <v>13848</v>
      </c>
      <c r="E3" s="3" t="s">
        <v>30</v>
      </c>
      <c r="F3" s="3">
        <f>(F4+F5+F6+F7)/F10</f>
        <v>6.583333333333333</v>
      </c>
      <c r="G3" s="5" t="s">
        <v>4</v>
      </c>
      <c r="H3" s="5">
        <f>D3</f>
        <v>13848</v>
      </c>
    </row>
    <row r="4" spans="1:8" x14ac:dyDescent="0.25">
      <c r="C4" s="4" t="s">
        <v>7</v>
      </c>
      <c r="D4" s="4">
        <v>6000</v>
      </c>
      <c r="E4" s="4" t="s">
        <v>23</v>
      </c>
      <c r="F4" s="4">
        <v>5000</v>
      </c>
      <c r="G4" s="5" t="s">
        <v>5</v>
      </c>
      <c r="H4" s="5">
        <f>(D10+F3)*F10</f>
        <v>25900</v>
      </c>
    </row>
    <row r="5" spans="1:8" x14ac:dyDescent="0.25">
      <c r="C5" s="4" t="s">
        <v>8</v>
      </c>
      <c r="D5" s="4">
        <v>2000</v>
      </c>
      <c r="E5" s="4" t="s">
        <v>24</v>
      </c>
      <c r="F5" s="4">
        <v>1500</v>
      </c>
      <c r="G5" s="5" t="s">
        <v>27</v>
      </c>
      <c r="H5" s="5">
        <f>H3+H4</f>
        <v>39748</v>
      </c>
    </row>
    <row r="6" spans="1:8" x14ac:dyDescent="0.25">
      <c r="C6" s="4" t="s">
        <v>9</v>
      </c>
      <c r="D6" s="4">
        <v>1000</v>
      </c>
      <c r="E6" s="4" t="s">
        <v>25</v>
      </c>
      <c r="F6" s="4">
        <v>1000</v>
      </c>
      <c r="G6" s="5" t="s">
        <v>28</v>
      </c>
      <c r="H6" s="5">
        <f>(D17*F17+D18*F18)-H5</f>
        <v>27252</v>
      </c>
    </row>
    <row r="7" spans="1:8" x14ac:dyDescent="0.25">
      <c r="C7" s="4" t="s">
        <v>10</v>
      </c>
      <c r="D7" s="4">
        <v>4449</v>
      </c>
      <c r="E7" s="4" t="s">
        <v>26</v>
      </c>
      <c r="F7" s="4">
        <v>400</v>
      </c>
    </row>
    <row r="8" spans="1:8" x14ac:dyDescent="0.25">
      <c r="C8" s="4" t="s">
        <v>11</v>
      </c>
      <c r="D8" s="4">
        <v>399</v>
      </c>
    </row>
    <row r="9" spans="1:8" x14ac:dyDescent="0.25">
      <c r="C9" s="4"/>
      <c r="D9" s="4"/>
      <c r="E9" s="1" t="s">
        <v>2</v>
      </c>
      <c r="F9" s="2"/>
    </row>
    <row r="10" spans="1:8" x14ac:dyDescent="0.25">
      <c r="B10" s="3" t="s">
        <v>19</v>
      </c>
      <c r="C10" s="3"/>
      <c r="D10" s="3">
        <f>(D11+D12+D13+D14+D15+D16)/F12</f>
        <v>15</v>
      </c>
      <c r="E10" s="4" t="s">
        <v>22</v>
      </c>
      <c r="F10" s="4">
        <v>1200</v>
      </c>
    </row>
    <row r="11" spans="1:8" x14ac:dyDescent="0.25">
      <c r="B11" s="1" t="s">
        <v>29</v>
      </c>
      <c r="C11" s="4" t="s">
        <v>12</v>
      </c>
      <c r="D11" s="1">
        <v>700</v>
      </c>
      <c r="E11" s="3" t="s">
        <v>21</v>
      </c>
      <c r="F11" s="3">
        <f>D3/(D17-(D10+F3))</f>
        <v>414.40399002493757</v>
      </c>
    </row>
    <row r="12" spans="1:8" x14ac:dyDescent="0.25">
      <c r="C12" s="4" t="s">
        <v>13</v>
      </c>
      <c r="D12" s="1">
        <v>200</v>
      </c>
      <c r="E12" s="4" t="s">
        <v>20</v>
      </c>
      <c r="F12" s="4">
        <v>160</v>
      </c>
    </row>
    <row r="13" spans="1:8" x14ac:dyDescent="0.25">
      <c r="C13" s="4" t="s">
        <v>14</v>
      </c>
      <c r="D13" s="1">
        <v>500</v>
      </c>
    </row>
    <row r="14" spans="1:8" x14ac:dyDescent="0.25">
      <c r="C14" s="4" t="s">
        <v>15</v>
      </c>
      <c r="D14" s="1">
        <v>800</v>
      </c>
    </row>
    <row r="15" spans="1:8" x14ac:dyDescent="0.25">
      <c r="C15" s="4" t="s">
        <v>11</v>
      </c>
      <c r="D15" s="1">
        <v>200</v>
      </c>
    </row>
    <row r="17" spans="2:6" x14ac:dyDescent="0.25">
      <c r="B17" s="4" t="s">
        <v>16</v>
      </c>
      <c r="C17" s="4"/>
      <c r="D17" s="6">
        <v>55</v>
      </c>
      <c r="E17" s="4" t="s">
        <v>31</v>
      </c>
      <c r="F17" s="4">
        <v>1000</v>
      </c>
    </row>
    <row r="18" spans="2:6" x14ac:dyDescent="0.25">
      <c r="B18" s="4" t="s">
        <v>17</v>
      </c>
      <c r="C18" s="4"/>
      <c r="D18" s="6">
        <v>60</v>
      </c>
      <c r="E18" s="4" t="s">
        <v>32</v>
      </c>
      <c r="F18" s="4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opLeftCell="A2" workbookViewId="0">
      <selection activeCell="D18" sqref="D18"/>
    </sheetView>
  </sheetViews>
  <sheetFormatPr baseColWidth="10" defaultRowHeight="15" x14ac:dyDescent="0.25"/>
  <cols>
    <col min="3" max="3" width="16" customWidth="1"/>
    <col min="5" max="5" width="34.140625" customWidth="1"/>
    <col min="7" max="7" width="19.140625" customWidth="1"/>
  </cols>
  <sheetData>
    <row r="1" spans="1:8" x14ac:dyDescent="0.25">
      <c r="A1" t="s">
        <v>3</v>
      </c>
    </row>
    <row r="2" spans="1:8" x14ac:dyDescent="0.25">
      <c r="A2" t="s">
        <v>1</v>
      </c>
      <c r="G2" t="s">
        <v>18</v>
      </c>
    </row>
    <row r="3" spans="1:8" x14ac:dyDescent="0.25">
      <c r="B3" s="3" t="s">
        <v>0</v>
      </c>
      <c r="C3" s="3"/>
      <c r="D3" s="3">
        <f>D4+D5+D6+D7+D8+D9</f>
        <v>11830</v>
      </c>
      <c r="E3" s="3" t="s">
        <v>30</v>
      </c>
      <c r="F3" s="3">
        <f>(F4+F5+F6+F7)/F10</f>
        <v>2.25</v>
      </c>
      <c r="G3" s="5" t="s">
        <v>4</v>
      </c>
      <c r="H3" s="5">
        <f>D3</f>
        <v>11830</v>
      </c>
    </row>
    <row r="4" spans="1:8" x14ac:dyDescent="0.25">
      <c r="C4" s="4" t="s">
        <v>7</v>
      </c>
      <c r="D4" s="4">
        <v>6000</v>
      </c>
      <c r="E4" s="4" t="s">
        <v>23</v>
      </c>
      <c r="F4" s="4">
        <v>600</v>
      </c>
      <c r="G4" s="5" t="s">
        <v>5</v>
      </c>
      <c r="H4" s="5">
        <f>(D10+F3)*F10</f>
        <v>22950</v>
      </c>
    </row>
    <row r="5" spans="1:8" x14ac:dyDescent="0.25">
      <c r="C5" s="4" t="s">
        <v>8</v>
      </c>
      <c r="D5" s="4">
        <v>1300</v>
      </c>
      <c r="E5" s="4" t="s">
        <v>24</v>
      </c>
      <c r="F5" s="4">
        <v>500</v>
      </c>
      <c r="G5" s="5" t="s">
        <v>27</v>
      </c>
      <c r="H5" s="5">
        <f>H3+H4</f>
        <v>34780</v>
      </c>
    </row>
    <row r="6" spans="1:8" x14ac:dyDescent="0.25">
      <c r="C6" s="4" t="s">
        <v>9</v>
      </c>
      <c r="D6" s="4">
        <v>500</v>
      </c>
      <c r="E6" s="4" t="s">
        <v>25</v>
      </c>
      <c r="F6" s="4">
        <v>1200</v>
      </c>
      <c r="G6" s="5" t="s">
        <v>28</v>
      </c>
      <c r="H6" s="5">
        <f>(D17*F17+D18*F18)-H5</f>
        <v>44220</v>
      </c>
    </row>
    <row r="7" spans="1:8" x14ac:dyDescent="0.25">
      <c r="C7" s="4" t="s">
        <v>10</v>
      </c>
      <c r="D7" s="4">
        <v>4000</v>
      </c>
      <c r="E7" s="4" t="s">
        <v>26</v>
      </c>
      <c r="F7" s="4">
        <v>400</v>
      </c>
    </row>
    <row r="8" spans="1:8" x14ac:dyDescent="0.25">
      <c r="C8" s="4" t="s">
        <v>11</v>
      </c>
      <c r="D8" s="4">
        <v>30</v>
      </c>
    </row>
    <row r="9" spans="1:8" x14ac:dyDescent="0.25">
      <c r="C9" s="4"/>
      <c r="D9" s="4"/>
      <c r="E9" s="1" t="s">
        <v>2</v>
      </c>
      <c r="F9" s="2"/>
    </row>
    <row r="10" spans="1:8" x14ac:dyDescent="0.25">
      <c r="B10" s="3" t="s">
        <v>19</v>
      </c>
      <c r="C10" s="3"/>
      <c r="D10" s="3">
        <f>(D11+D12+D13+D14+D15+D16)/F12</f>
        <v>16.875</v>
      </c>
      <c r="E10" s="4" t="s">
        <v>22</v>
      </c>
      <c r="F10" s="4">
        <v>1200</v>
      </c>
    </row>
    <row r="11" spans="1:8" x14ac:dyDescent="0.25">
      <c r="B11" s="1" t="s">
        <v>29</v>
      </c>
      <c r="C11" s="4" t="s">
        <v>12</v>
      </c>
      <c r="D11" s="1">
        <v>1000</v>
      </c>
      <c r="E11" s="3" t="s">
        <v>21</v>
      </c>
      <c r="F11" s="3">
        <f>D3/(D17-(D10+F3))</f>
        <v>329.7560975609756</v>
      </c>
    </row>
    <row r="12" spans="1:8" x14ac:dyDescent="0.25">
      <c r="C12" s="4" t="s">
        <v>13</v>
      </c>
      <c r="D12" s="1"/>
      <c r="E12" s="4" t="s">
        <v>20</v>
      </c>
      <c r="F12" s="4">
        <v>160</v>
      </c>
    </row>
    <row r="13" spans="1:8" x14ac:dyDescent="0.25">
      <c r="C13" s="4" t="s">
        <v>14</v>
      </c>
      <c r="D13" s="1">
        <v>600</v>
      </c>
    </row>
    <row r="14" spans="1:8" x14ac:dyDescent="0.25">
      <c r="C14" s="4" t="s">
        <v>15</v>
      </c>
      <c r="D14" s="1">
        <v>600</v>
      </c>
    </row>
    <row r="15" spans="1:8" x14ac:dyDescent="0.25">
      <c r="C15" s="4" t="s">
        <v>11</v>
      </c>
      <c r="D15" s="1">
        <v>500</v>
      </c>
    </row>
    <row r="17" spans="2:6" x14ac:dyDescent="0.25">
      <c r="B17" s="4" t="s">
        <v>16</v>
      </c>
      <c r="C17" s="4"/>
      <c r="D17" s="6">
        <v>55</v>
      </c>
      <c r="E17" s="4" t="s">
        <v>31</v>
      </c>
      <c r="F17" s="4">
        <v>1000</v>
      </c>
    </row>
    <row r="18" spans="2:6" x14ac:dyDescent="0.25">
      <c r="B18" s="4" t="s">
        <v>17</v>
      </c>
      <c r="C18" s="4"/>
      <c r="D18" s="6">
        <v>120</v>
      </c>
      <c r="E18" s="4" t="s">
        <v>32</v>
      </c>
      <c r="F18" s="4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opLeftCell="A2" workbookViewId="0">
      <selection activeCell="F8" sqref="F8"/>
    </sheetView>
  </sheetViews>
  <sheetFormatPr baseColWidth="10" defaultRowHeight="15" x14ac:dyDescent="0.25"/>
  <cols>
    <col min="3" max="3" width="16.42578125" customWidth="1"/>
    <col min="5" max="5" width="33.28515625" customWidth="1"/>
    <col min="7" max="7" width="19.140625" customWidth="1"/>
  </cols>
  <sheetData>
    <row r="1" spans="1:8" x14ac:dyDescent="0.25">
      <c r="A1" t="s">
        <v>3</v>
      </c>
    </row>
    <row r="2" spans="1:8" x14ac:dyDescent="0.25">
      <c r="A2" t="s">
        <v>1</v>
      </c>
      <c r="G2" t="s">
        <v>18</v>
      </c>
    </row>
    <row r="3" spans="1:8" x14ac:dyDescent="0.25">
      <c r="B3" s="3" t="s">
        <v>0</v>
      </c>
      <c r="C3" s="3"/>
      <c r="D3" s="3">
        <f>D4+D5+D6+D7+D8+D9</f>
        <v>14400</v>
      </c>
      <c r="E3" s="3" t="s">
        <v>30</v>
      </c>
      <c r="F3" s="3">
        <f>(F4+F5+F6+F7)/F10</f>
        <v>2.023076923076923</v>
      </c>
      <c r="G3" s="5" t="s">
        <v>4</v>
      </c>
      <c r="H3" s="5">
        <f>D3</f>
        <v>14400</v>
      </c>
    </row>
    <row r="4" spans="1:8" x14ac:dyDescent="0.25">
      <c r="C4" s="4" t="s">
        <v>7</v>
      </c>
      <c r="D4" s="4">
        <v>6000</v>
      </c>
      <c r="E4" s="4" t="s">
        <v>23</v>
      </c>
      <c r="F4" s="4">
        <v>600</v>
      </c>
      <c r="G4" s="5" t="s">
        <v>5</v>
      </c>
      <c r="H4" s="5">
        <f>(D10+F3)*F10</f>
        <v>15995.625</v>
      </c>
    </row>
    <row r="5" spans="1:8" x14ac:dyDescent="0.25">
      <c r="C5" s="4" t="s">
        <v>8</v>
      </c>
      <c r="D5" s="4">
        <v>1200</v>
      </c>
      <c r="E5" s="4" t="s">
        <v>24</v>
      </c>
      <c r="F5" s="4">
        <v>700</v>
      </c>
      <c r="G5" s="5" t="s">
        <v>27</v>
      </c>
      <c r="H5" s="5">
        <f>H3+H4</f>
        <v>30395.625</v>
      </c>
    </row>
    <row r="6" spans="1:8" x14ac:dyDescent="0.25">
      <c r="C6" s="4" t="s">
        <v>9</v>
      </c>
      <c r="D6" s="4">
        <v>200</v>
      </c>
      <c r="E6" s="4" t="s">
        <v>25</v>
      </c>
      <c r="F6" s="4">
        <v>1300</v>
      </c>
      <c r="G6" s="5" t="s">
        <v>28</v>
      </c>
      <c r="H6" s="5">
        <f>(D17*F17+D18*F18)-H5</f>
        <v>49604.375</v>
      </c>
    </row>
    <row r="7" spans="1:8" x14ac:dyDescent="0.25">
      <c r="C7" s="4" t="s">
        <v>10</v>
      </c>
      <c r="D7" s="4">
        <v>3000</v>
      </c>
      <c r="E7" s="4" t="s">
        <v>26</v>
      </c>
      <c r="F7" s="4">
        <v>30</v>
      </c>
    </row>
    <row r="8" spans="1:8" x14ac:dyDescent="0.25">
      <c r="C8" s="4" t="s">
        <v>11</v>
      </c>
      <c r="D8" s="4">
        <v>4000</v>
      </c>
    </row>
    <row r="9" spans="1:8" x14ac:dyDescent="0.25">
      <c r="C9" s="4"/>
      <c r="D9" s="4"/>
      <c r="E9" s="1" t="s">
        <v>2</v>
      </c>
      <c r="F9" s="2"/>
    </row>
    <row r="10" spans="1:8" x14ac:dyDescent="0.25">
      <c r="B10" s="3" t="s">
        <v>19</v>
      </c>
      <c r="C10" s="3"/>
      <c r="D10" s="3">
        <f>(D11+D12+D13+D14+D15+D16)/F12</f>
        <v>10.28125</v>
      </c>
      <c r="E10" s="4" t="s">
        <v>22</v>
      </c>
      <c r="F10" s="4">
        <v>1300</v>
      </c>
    </row>
    <row r="11" spans="1:8" x14ac:dyDescent="0.25">
      <c r="B11" s="1" t="s">
        <v>29</v>
      </c>
      <c r="C11" s="4" t="s">
        <v>12</v>
      </c>
      <c r="D11" s="1">
        <v>200</v>
      </c>
      <c r="E11" s="3" t="s">
        <v>21</v>
      </c>
      <c r="F11" s="3">
        <f>D3/(D17-(D10+F3))</f>
        <v>301.91417944298286</v>
      </c>
    </row>
    <row r="12" spans="1:8" x14ac:dyDescent="0.25">
      <c r="C12" s="4" t="s">
        <v>13</v>
      </c>
      <c r="D12" s="1">
        <v>200</v>
      </c>
      <c r="E12" s="4" t="s">
        <v>20</v>
      </c>
      <c r="F12" s="4">
        <v>160</v>
      </c>
    </row>
    <row r="13" spans="1:8" x14ac:dyDescent="0.25">
      <c r="C13" s="4" t="s">
        <v>14</v>
      </c>
      <c r="D13" s="1">
        <v>300</v>
      </c>
    </row>
    <row r="14" spans="1:8" x14ac:dyDescent="0.25">
      <c r="C14" s="4" t="s">
        <v>15</v>
      </c>
      <c r="D14" s="1">
        <v>600</v>
      </c>
    </row>
    <row r="15" spans="1:8" x14ac:dyDescent="0.25">
      <c r="C15" s="4" t="s">
        <v>11</v>
      </c>
      <c r="D15" s="1">
        <v>345</v>
      </c>
    </row>
    <row r="17" spans="2:6" x14ac:dyDescent="0.25">
      <c r="B17" s="4" t="s">
        <v>16</v>
      </c>
      <c r="C17" s="4"/>
      <c r="D17" s="6">
        <v>60</v>
      </c>
      <c r="E17" s="4" t="s">
        <v>31</v>
      </c>
      <c r="F17" s="4">
        <v>1100</v>
      </c>
    </row>
    <row r="18" spans="2:6" x14ac:dyDescent="0.25">
      <c r="B18" s="4" t="s">
        <v>17</v>
      </c>
      <c r="C18" s="4"/>
      <c r="D18" s="6">
        <v>70</v>
      </c>
      <c r="E18" s="4" t="s">
        <v>32</v>
      </c>
      <c r="F18" s="4"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opLeftCell="A2" workbookViewId="0">
      <selection activeCell="F13" sqref="F13"/>
    </sheetView>
  </sheetViews>
  <sheetFormatPr baseColWidth="10" defaultRowHeight="15" x14ac:dyDescent="0.25"/>
  <cols>
    <col min="3" max="3" width="17.7109375" customWidth="1"/>
    <col min="5" max="5" width="36" customWidth="1"/>
    <col min="7" max="7" width="17" customWidth="1"/>
  </cols>
  <sheetData>
    <row r="1" spans="1:8" x14ac:dyDescent="0.25">
      <c r="A1" t="s">
        <v>3</v>
      </c>
    </row>
    <row r="2" spans="1:8" x14ac:dyDescent="0.25">
      <c r="A2" t="s">
        <v>1</v>
      </c>
      <c r="G2" t="s">
        <v>18</v>
      </c>
    </row>
    <row r="3" spans="1:8" x14ac:dyDescent="0.25">
      <c r="B3" s="3" t="s">
        <v>0</v>
      </c>
      <c r="C3" s="3"/>
      <c r="D3" s="3">
        <f>D4+D5+D6+D7+D8+D9</f>
        <v>9520</v>
      </c>
      <c r="E3" s="3" t="s">
        <v>30</v>
      </c>
      <c r="F3" s="3">
        <f>(F4+F5+F6+F7)/F10</f>
        <v>2.1941176470588237</v>
      </c>
      <c r="G3" s="5" t="s">
        <v>4</v>
      </c>
      <c r="H3" s="5">
        <f>D3</f>
        <v>9520</v>
      </c>
    </row>
    <row r="4" spans="1:8" x14ac:dyDescent="0.25">
      <c r="C4" s="4" t="s">
        <v>7</v>
      </c>
      <c r="D4" s="4">
        <v>6000</v>
      </c>
      <c r="E4" s="4" t="s">
        <v>23</v>
      </c>
      <c r="F4" s="4">
        <v>780</v>
      </c>
      <c r="G4" s="5" t="s">
        <v>5</v>
      </c>
      <c r="H4" s="5">
        <f>(D10+F3)*F10</f>
        <v>32481.250000000004</v>
      </c>
    </row>
    <row r="5" spans="1:8" x14ac:dyDescent="0.25">
      <c r="C5" s="4" t="s">
        <v>8</v>
      </c>
      <c r="D5" s="4">
        <v>1200</v>
      </c>
      <c r="E5" s="4" t="s">
        <v>24</v>
      </c>
      <c r="F5" s="4">
        <v>1300</v>
      </c>
      <c r="G5" s="5" t="s">
        <v>27</v>
      </c>
      <c r="H5" s="5">
        <f>H3+H4</f>
        <v>42001.25</v>
      </c>
    </row>
    <row r="6" spans="1:8" x14ac:dyDescent="0.25">
      <c r="C6" s="4" t="s">
        <v>9</v>
      </c>
      <c r="D6" s="4">
        <v>20</v>
      </c>
      <c r="E6" s="4" t="s">
        <v>25</v>
      </c>
      <c r="F6" s="4">
        <v>1600</v>
      </c>
      <c r="G6" s="5" t="s">
        <v>28</v>
      </c>
      <c r="H6" s="5">
        <f>(D17*F17+D18*F18)-H5</f>
        <v>96998.75</v>
      </c>
    </row>
    <row r="7" spans="1:8" x14ac:dyDescent="0.25">
      <c r="C7" s="4" t="s">
        <v>10</v>
      </c>
      <c r="D7" s="4">
        <v>2000</v>
      </c>
      <c r="E7" s="4" t="s">
        <v>26</v>
      </c>
      <c r="F7" s="4">
        <v>50</v>
      </c>
    </row>
    <row r="8" spans="1:8" x14ac:dyDescent="0.25">
      <c r="C8" s="4" t="s">
        <v>11</v>
      </c>
      <c r="D8" s="4">
        <v>300</v>
      </c>
    </row>
    <row r="9" spans="1:8" x14ac:dyDescent="0.25">
      <c r="C9" s="4"/>
      <c r="D9" s="4"/>
      <c r="E9" s="1" t="s">
        <v>2</v>
      </c>
      <c r="F9" s="2"/>
    </row>
    <row r="10" spans="1:8" x14ac:dyDescent="0.25">
      <c r="B10" s="3" t="s">
        <v>19</v>
      </c>
      <c r="C10" s="3"/>
      <c r="D10" s="3">
        <f>(D11+D12+D13+D14+D15+D16)/F12</f>
        <v>16.912500000000001</v>
      </c>
      <c r="E10" s="4" t="s">
        <v>22</v>
      </c>
      <c r="F10" s="4">
        <v>1700</v>
      </c>
    </row>
    <row r="11" spans="1:8" x14ac:dyDescent="0.25">
      <c r="B11" s="1" t="s">
        <v>29</v>
      </c>
      <c r="C11" s="4" t="s">
        <v>12</v>
      </c>
      <c r="D11" s="1">
        <v>800</v>
      </c>
      <c r="E11" s="3" t="s">
        <v>21</v>
      </c>
      <c r="F11" s="3">
        <f>D3/(D17-(D10+F3))</f>
        <v>156.33882750709412</v>
      </c>
    </row>
    <row r="12" spans="1:8" x14ac:dyDescent="0.25">
      <c r="C12" s="4" t="s">
        <v>13</v>
      </c>
      <c r="D12" s="1">
        <v>700</v>
      </c>
      <c r="E12" s="4" t="s">
        <v>20</v>
      </c>
      <c r="F12" s="4">
        <v>160</v>
      </c>
    </row>
    <row r="13" spans="1:8" x14ac:dyDescent="0.25">
      <c r="C13" s="4" t="s">
        <v>14</v>
      </c>
      <c r="D13" s="1">
        <v>600</v>
      </c>
    </row>
    <row r="14" spans="1:8" x14ac:dyDescent="0.25">
      <c r="C14" s="4" t="s">
        <v>15</v>
      </c>
      <c r="D14" s="1">
        <v>600</v>
      </c>
    </row>
    <row r="15" spans="1:8" x14ac:dyDescent="0.25">
      <c r="C15" s="4" t="s">
        <v>11</v>
      </c>
      <c r="D15" s="1">
        <v>6</v>
      </c>
    </row>
    <row r="17" spans="2:6" x14ac:dyDescent="0.25">
      <c r="B17" s="4" t="s">
        <v>16</v>
      </c>
      <c r="C17" s="4"/>
      <c r="D17" s="6">
        <v>80</v>
      </c>
      <c r="E17" s="4" t="s">
        <v>31</v>
      </c>
      <c r="F17" s="4">
        <v>1500</v>
      </c>
    </row>
    <row r="18" spans="2:6" x14ac:dyDescent="0.25">
      <c r="B18" s="4" t="s">
        <v>17</v>
      </c>
      <c r="C18" s="4"/>
      <c r="D18" s="6">
        <v>95</v>
      </c>
      <c r="E18" s="4" t="s">
        <v>32</v>
      </c>
      <c r="F18" s="4">
        <v>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opLeftCell="A2" workbookViewId="0">
      <selection activeCell="D19" sqref="D19"/>
    </sheetView>
  </sheetViews>
  <sheetFormatPr baseColWidth="10" defaultRowHeight="15" x14ac:dyDescent="0.25"/>
  <cols>
    <col min="3" max="3" width="21.42578125" customWidth="1"/>
    <col min="5" max="5" width="34.5703125" customWidth="1"/>
    <col min="7" max="7" width="19.5703125" customWidth="1"/>
  </cols>
  <sheetData>
    <row r="1" spans="1:8" x14ac:dyDescent="0.25">
      <c r="A1" t="s">
        <v>3</v>
      </c>
    </row>
    <row r="2" spans="1:8" x14ac:dyDescent="0.25">
      <c r="A2" t="s">
        <v>1</v>
      </c>
      <c r="G2" t="s">
        <v>18</v>
      </c>
    </row>
    <row r="3" spans="1:8" x14ac:dyDescent="0.25">
      <c r="B3" s="3" t="s">
        <v>0</v>
      </c>
      <c r="C3" s="3"/>
      <c r="D3" s="3">
        <f>D4+D5+D6+D7+D8+D9</f>
        <v>13600</v>
      </c>
      <c r="E3" s="3" t="s">
        <v>30</v>
      </c>
      <c r="F3" s="3">
        <f>(F4+F5+F6+F7)/F10</f>
        <v>3.9215686274509802</v>
      </c>
      <c r="G3" s="5" t="s">
        <v>4</v>
      </c>
      <c r="H3" s="5">
        <f>D3</f>
        <v>13600</v>
      </c>
    </row>
    <row r="4" spans="1:8" x14ac:dyDescent="0.25">
      <c r="C4" s="4" t="s">
        <v>7</v>
      </c>
      <c r="D4" s="4">
        <v>8000</v>
      </c>
      <c r="E4" s="4" t="s">
        <v>23</v>
      </c>
      <c r="F4" s="4">
        <v>500</v>
      </c>
      <c r="G4" s="5" t="s">
        <v>5</v>
      </c>
      <c r="H4" s="5">
        <f>(D10+F3)*F10</f>
        <v>15022.5</v>
      </c>
    </row>
    <row r="5" spans="1:8" x14ac:dyDescent="0.25">
      <c r="C5" s="4" t="s">
        <v>8</v>
      </c>
      <c r="D5" s="4">
        <v>2000</v>
      </c>
      <c r="E5" s="4" t="s">
        <v>24</v>
      </c>
      <c r="F5" s="4">
        <v>700</v>
      </c>
      <c r="G5" s="5" t="s">
        <v>27</v>
      </c>
      <c r="H5" s="5">
        <f>H3+H4</f>
        <v>28622.5</v>
      </c>
    </row>
    <row r="6" spans="1:8" x14ac:dyDescent="0.25">
      <c r="C6" s="4" t="s">
        <v>9</v>
      </c>
      <c r="D6" s="4">
        <v>200</v>
      </c>
      <c r="E6" s="4" t="s">
        <v>25</v>
      </c>
      <c r="F6" s="4">
        <v>900</v>
      </c>
      <c r="G6" s="5" t="s">
        <v>28</v>
      </c>
      <c r="H6" s="5">
        <f>(D17*F17+D18*F18)-H5</f>
        <v>20517.5</v>
      </c>
    </row>
    <row r="7" spans="1:8" x14ac:dyDescent="0.25">
      <c r="C7" s="4" t="s">
        <v>10</v>
      </c>
      <c r="D7" s="4">
        <v>3000</v>
      </c>
      <c r="E7" s="4" t="s">
        <v>26</v>
      </c>
      <c r="F7" s="4">
        <v>300</v>
      </c>
    </row>
    <row r="8" spans="1:8" x14ac:dyDescent="0.25">
      <c r="C8" s="4" t="s">
        <v>11</v>
      </c>
      <c r="D8" s="4">
        <v>400</v>
      </c>
    </row>
    <row r="9" spans="1:8" x14ac:dyDescent="0.25">
      <c r="C9" s="4"/>
      <c r="D9" s="4"/>
      <c r="E9" s="1" t="s">
        <v>2</v>
      </c>
      <c r="F9" s="2"/>
    </row>
    <row r="10" spans="1:8" x14ac:dyDescent="0.25">
      <c r="B10" s="3" t="s">
        <v>19</v>
      </c>
      <c r="C10" s="3"/>
      <c r="D10" s="3">
        <f>(D11+D12+D13+D14+D15+D16)/F12</f>
        <v>20.625</v>
      </c>
      <c r="E10" s="4" t="s">
        <v>22</v>
      </c>
      <c r="F10" s="4">
        <v>612</v>
      </c>
    </row>
    <row r="11" spans="1:8" x14ac:dyDescent="0.25">
      <c r="B11" s="1" t="s">
        <v>29</v>
      </c>
      <c r="C11" s="4" t="s">
        <v>12</v>
      </c>
      <c r="D11" s="1">
        <v>1000</v>
      </c>
      <c r="E11" s="3" t="s">
        <v>21</v>
      </c>
      <c r="F11" s="3">
        <f>D3/(D17-(D10+F3))</f>
        <v>245.25082872928178</v>
      </c>
    </row>
    <row r="12" spans="1:8" x14ac:dyDescent="0.25">
      <c r="C12" s="4" t="s">
        <v>13</v>
      </c>
      <c r="D12" s="1">
        <v>500</v>
      </c>
      <c r="E12" s="4" t="s">
        <v>20</v>
      </c>
      <c r="F12" s="4">
        <v>160</v>
      </c>
    </row>
    <row r="13" spans="1:8" x14ac:dyDescent="0.25">
      <c r="C13" s="4" t="s">
        <v>14</v>
      </c>
      <c r="D13" s="1">
        <v>700</v>
      </c>
    </row>
    <row r="14" spans="1:8" x14ac:dyDescent="0.25">
      <c r="C14" s="4" t="s">
        <v>15</v>
      </c>
      <c r="D14" s="1">
        <v>800</v>
      </c>
    </row>
    <row r="15" spans="1:8" x14ac:dyDescent="0.25">
      <c r="C15" s="4" t="s">
        <v>11</v>
      </c>
      <c r="D15" s="1">
        <v>300</v>
      </c>
    </row>
    <row r="17" spans="2:6" x14ac:dyDescent="0.25">
      <c r="B17" s="4" t="s">
        <v>16</v>
      </c>
      <c r="C17" s="4"/>
      <c r="D17" s="6">
        <v>80</v>
      </c>
      <c r="E17" s="4" t="s">
        <v>31</v>
      </c>
      <c r="F17" s="4">
        <v>600</v>
      </c>
    </row>
    <row r="18" spans="2:6" x14ac:dyDescent="0.25">
      <c r="B18" s="4" t="s">
        <v>17</v>
      </c>
      <c r="C18" s="4"/>
      <c r="D18" s="6">
        <v>95</v>
      </c>
      <c r="E18" s="4" t="s">
        <v>32</v>
      </c>
      <c r="F18" s="4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topLeftCell="A3" workbookViewId="0">
      <selection activeCell="D12" sqref="D12"/>
    </sheetView>
  </sheetViews>
  <sheetFormatPr baseColWidth="10" defaultRowHeight="15" x14ac:dyDescent="0.25"/>
  <cols>
    <col min="3" max="3" width="17.28515625" customWidth="1"/>
    <col min="5" max="5" width="35.140625" customWidth="1"/>
    <col min="7" max="7" width="18.85546875" customWidth="1"/>
  </cols>
  <sheetData>
    <row r="1" spans="1:8" x14ac:dyDescent="0.25">
      <c r="A1" t="s">
        <v>3</v>
      </c>
    </row>
    <row r="2" spans="1:8" x14ac:dyDescent="0.25">
      <c r="A2" t="s">
        <v>1</v>
      </c>
      <c r="G2" t="s">
        <v>18</v>
      </c>
    </row>
    <row r="3" spans="1:8" x14ac:dyDescent="0.25">
      <c r="B3" s="3" t="s">
        <v>0</v>
      </c>
      <c r="C3" s="3"/>
      <c r="D3" s="3">
        <f>D4+D5+D6+D7+D8+D9</f>
        <v>11200</v>
      </c>
      <c r="E3" s="3" t="s">
        <v>30</v>
      </c>
      <c r="F3" s="3">
        <f>(F4+F5+F6+F7)/1</f>
        <v>4900</v>
      </c>
      <c r="G3" s="5" t="s">
        <v>4</v>
      </c>
      <c r="H3" s="5">
        <f>D3</f>
        <v>11200</v>
      </c>
    </row>
    <row r="4" spans="1:8" x14ac:dyDescent="0.25">
      <c r="C4" s="4" t="s">
        <v>7</v>
      </c>
      <c r="D4" s="4">
        <v>8000</v>
      </c>
      <c r="E4" s="4" t="s">
        <v>23</v>
      </c>
      <c r="F4" s="4">
        <v>400</v>
      </c>
      <c r="G4" s="5" t="s">
        <v>5</v>
      </c>
      <c r="H4" s="5">
        <f>(D10+F3)*F10</f>
        <v>0</v>
      </c>
    </row>
    <row r="5" spans="1:8" x14ac:dyDescent="0.25">
      <c r="C5" s="4" t="s">
        <v>8</v>
      </c>
      <c r="D5" s="4">
        <v>1200</v>
      </c>
      <c r="E5" s="4" t="s">
        <v>24</v>
      </c>
      <c r="F5" s="4">
        <v>500</v>
      </c>
      <c r="G5" s="5" t="s">
        <v>27</v>
      </c>
      <c r="H5" s="5">
        <f>H3+H4</f>
        <v>11200</v>
      </c>
    </row>
    <row r="6" spans="1:8" x14ac:dyDescent="0.25">
      <c r="C6" s="4" t="s">
        <v>9</v>
      </c>
      <c r="D6" s="4">
        <v>0</v>
      </c>
      <c r="E6" s="4" t="s">
        <v>25</v>
      </c>
      <c r="F6" s="4">
        <v>4000</v>
      </c>
      <c r="G6" s="5" t="s">
        <v>28</v>
      </c>
      <c r="H6" s="5">
        <f>(D17*F17+D18*F18)-H5</f>
        <v>19220</v>
      </c>
    </row>
    <row r="7" spans="1:8" x14ac:dyDescent="0.25">
      <c r="C7" s="4" t="s">
        <v>10</v>
      </c>
      <c r="D7" s="4">
        <v>0</v>
      </c>
      <c r="E7" s="4" t="s">
        <v>26</v>
      </c>
      <c r="F7" s="4">
        <v>0</v>
      </c>
    </row>
    <row r="8" spans="1:8" x14ac:dyDescent="0.25">
      <c r="C8" s="4" t="s">
        <v>11</v>
      </c>
      <c r="D8" s="4">
        <v>2000</v>
      </c>
    </row>
    <row r="9" spans="1:8" x14ac:dyDescent="0.25">
      <c r="C9" s="4"/>
      <c r="D9" s="4"/>
      <c r="E9" s="1" t="s">
        <v>2</v>
      </c>
      <c r="F9" s="2"/>
    </row>
    <row r="10" spans="1:8" x14ac:dyDescent="0.25">
      <c r="B10" s="3" t="s">
        <v>19</v>
      </c>
      <c r="C10" s="3"/>
      <c r="D10" s="3">
        <f>(D11+D12+D13+D14+D15+D16)/F12</f>
        <v>22.3940625</v>
      </c>
      <c r="E10" s="4" t="s">
        <v>22</v>
      </c>
      <c r="F10" s="4">
        <v>0</v>
      </c>
    </row>
    <row r="11" spans="1:8" x14ac:dyDescent="0.25">
      <c r="B11" s="1" t="s">
        <v>29</v>
      </c>
      <c r="C11" s="4" t="s">
        <v>12</v>
      </c>
      <c r="D11" s="1">
        <v>0</v>
      </c>
      <c r="E11" s="3" t="s">
        <v>21</v>
      </c>
      <c r="F11" s="3">
        <f>(D3+F3)/(D17-(D10))</f>
        <v>428.1238833628334</v>
      </c>
    </row>
    <row r="12" spans="1:8" x14ac:dyDescent="0.25">
      <c r="C12" s="4" t="s">
        <v>13</v>
      </c>
      <c r="D12" s="1">
        <f>3268*0.8</f>
        <v>2614.4</v>
      </c>
      <c r="E12" s="4" t="s">
        <v>20</v>
      </c>
      <c r="F12" s="4">
        <v>160</v>
      </c>
    </row>
    <row r="13" spans="1:8" x14ac:dyDescent="0.25">
      <c r="C13" s="4" t="s">
        <v>14</v>
      </c>
      <c r="D13" s="1">
        <f>4543*0.1</f>
        <v>454.3</v>
      </c>
    </row>
    <row r="14" spans="1:8" x14ac:dyDescent="0.25">
      <c r="C14" s="4" t="s">
        <v>15</v>
      </c>
      <c r="D14" s="1">
        <f>1700*0.12+3005*0.07</f>
        <v>414.35</v>
      </c>
    </row>
    <row r="15" spans="1:8" x14ac:dyDescent="0.25">
      <c r="C15" s="4" t="s">
        <v>11</v>
      </c>
      <c r="D15" s="1">
        <v>100</v>
      </c>
    </row>
    <row r="17" spans="2:6" x14ac:dyDescent="0.25">
      <c r="B17" s="4" t="s">
        <v>16</v>
      </c>
      <c r="C17" s="4"/>
      <c r="D17" s="6">
        <v>60</v>
      </c>
      <c r="E17" s="4" t="s">
        <v>31</v>
      </c>
      <c r="F17" s="4">
        <v>507</v>
      </c>
    </row>
    <row r="18" spans="2:6" x14ac:dyDescent="0.25">
      <c r="B18" s="4" t="s">
        <v>17</v>
      </c>
      <c r="C18" s="4"/>
      <c r="D18" s="6">
        <v>60</v>
      </c>
      <c r="E18" s="4" t="s">
        <v>32</v>
      </c>
      <c r="F18" s="4">
        <v>0</v>
      </c>
    </row>
    <row r="19" spans="2:6" x14ac:dyDescent="0.25">
      <c r="D19">
        <f>D17-D10-F3/500-D3/500</f>
        <v>5.4059374999999967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D18" sqref="D18"/>
    </sheetView>
  </sheetViews>
  <sheetFormatPr baseColWidth="10" defaultRowHeight="15" x14ac:dyDescent="0.25"/>
  <cols>
    <col min="3" max="3" width="17.140625" customWidth="1"/>
    <col min="5" max="5" width="34.42578125" customWidth="1"/>
    <col min="7" max="7" width="17.42578125" customWidth="1"/>
  </cols>
  <sheetData>
    <row r="1" spans="1:8" x14ac:dyDescent="0.25">
      <c r="A1" t="s">
        <v>3</v>
      </c>
    </row>
    <row r="2" spans="1:8" x14ac:dyDescent="0.25">
      <c r="A2" t="s">
        <v>1</v>
      </c>
      <c r="G2" t="s">
        <v>18</v>
      </c>
    </row>
    <row r="3" spans="1:8" x14ac:dyDescent="0.25">
      <c r="B3" s="3" t="s">
        <v>0</v>
      </c>
      <c r="C3" s="3"/>
      <c r="D3" s="3">
        <f>D4+D5+D6+D7+D8+D9</f>
        <v>16003</v>
      </c>
      <c r="E3" s="3" t="s">
        <v>30</v>
      </c>
      <c r="F3" s="3">
        <f>(F4+F5+F6+F7)/F10</f>
        <v>1.33575647432985</v>
      </c>
      <c r="G3" s="5" t="s">
        <v>4</v>
      </c>
      <c r="H3" s="5">
        <f>D3</f>
        <v>16003</v>
      </c>
    </row>
    <row r="4" spans="1:8" x14ac:dyDescent="0.25">
      <c r="C4" s="4" t="s">
        <v>7</v>
      </c>
      <c r="D4" s="4">
        <v>8000</v>
      </c>
      <c r="E4" s="4" t="s">
        <v>23</v>
      </c>
      <c r="F4" s="4">
        <v>700</v>
      </c>
      <c r="G4" s="5" t="s">
        <v>5</v>
      </c>
      <c r="H4" s="5">
        <f>(D10+F3)*F10</f>
        <v>48335.624999999993</v>
      </c>
    </row>
    <row r="5" spans="1:8" x14ac:dyDescent="0.25">
      <c r="C5" s="4" t="s">
        <v>8</v>
      </c>
      <c r="D5" s="4">
        <v>3000</v>
      </c>
      <c r="E5" s="4" t="s">
        <v>24</v>
      </c>
      <c r="F5" s="4">
        <v>900</v>
      </c>
      <c r="G5" s="5" t="s">
        <v>27</v>
      </c>
      <c r="H5" s="5">
        <f>H3+H4</f>
        <v>64338.624999999993</v>
      </c>
    </row>
    <row r="6" spans="1:8" x14ac:dyDescent="0.25">
      <c r="C6" s="4" t="s">
        <v>9</v>
      </c>
      <c r="D6" s="4">
        <v>2000</v>
      </c>
      <c r="E6" s="4" t="s">
        <v>25</v>
      </c>
      <c r="F6" s="4">
        <v>1300</v>
      </c>
      <c r="G6" s="5" t="s">
        <v>28</v>
      </c>
      <c r="H6" s="5">
        <f>(D17*F17+D18*F18)-H5</f>
        <v>59661.375000000007</v>
      </c>
    </row>
    <row r="7" spans="1:8" x14ac:dyDescent="0.25">
      <c r="C7" s="4" t="s">
        <v>10</v>
      </c>
      <c r="D7" s="4">
        <v>3000</v>
      </c>
      <c r="E7" s="4" t="s">
        <v>26</v>
      </c>
      <c r="F7" s="4">
        <v>40</v>
      </c>
    </row>
    <row r="8" spans="1:8" x14ac:dyDescent="0.25">
      <c r="C8" s="4" t="s">
        <v>11</v>
      </c>
      <c r="D8" s="4">
        <v>3</v>
      </c>
    </row>
    <row r="9" spans="1:8" x14ac:dyDescent="0.25">
      <c r="C9" s="4"/>
      <c r="D9" s="4"/>
      <c r="E9" s="1" t="s">
        <v>2</v>
      </c>
      <c r="F9" s="2"/>
    </row>
    <row r="10" spans="1:8" x14ac:dyDescent="0.25">
      <c r="B10" s="3" t="s">
        <v>19</v>
      </c>
      <c r="C10" s="3"/>
      <c r="D10" s="3">
        <f>(D11+D12+D13+D14+D15+D16)/F12</f>
        <v>20.625</v>
      </c>
      <c r="E10" s="4" t="s">
        <v>22</v>
      </c>
      <c r="F10" s="4">
        <v>2201</v>
      </c>
    </row>
    <row r="11" spans="1:8" x14ac:dyDescent="0.25">
      <c r="B11" s="1" t="s">
        <v>29</v>
      </c>
      <c r="C11" s="4" t="s">
        <v>12</v>
      </c>
      <c r="D11" s="1">
        <v>800</v>
      </c>
      <c r="E11" s="3" t="s">
        <v>21</v>
      </c>
      <c r="F11" s="3">
        <f>D3/(D17-(D10+F3))</f>
        <v>484.3633900868922</v>
      </c>
    </row>
    <row r="12" spans="1:8" x14ac:dyDescent="0.25">
      <c r="C12" s="4" t="s">
        <v>13</v>
      </c>
      <c r="D12" s="1">
        <v>900</v>
      </c>
      <c r="E12" s="4" t="s">
        <v>20</v>
      </c>
      <c r="F12" s="4">
        <v>160</v>
      </c>
    </row>
    <row r="13" spans="1:8" x14ac:dyDescent="0.25">
      <c r="C13" s="4" t="s">
        <v>14</v>
      </c>
      <c r="D13" s="1">
        <v>400</v>
      </c>
    </row>
    <row r="14" spans="1:8" x14ac:dyDescent="0.25">
      <c r="C14" s="4" t="s">
        <v>15</v>
      </c>
      <c r="D14" s="1">
        <v>800</v>
      </c>
    </row>
    <row r="15" spans="1:8" x14ac:dyDescent="0.25">
      <c r="C15" s="4" t="s">
        <v>11</v>
      </c>
      <c r="D15" s="1">
        <v>400</v>
      </c>
    </row>
    <row r="17" spans="2:6" x14ac:dyDescent="0.25">
      <c r="B17" s="4" t="s">
        <v>16</v>
      </c>
      <c r="C17" s="4"/>
      <c r="D17" s="6">
        <v>55</v>
      </c>
      <c r="E17" s="4" t="s">
        <v>31</v>
      </c>
      <c r="F17" s="4">
        <v>2000</v>
      </c>
    </row>
    <row r="18" spans="2:6" x14ac:dyDescent="0.25">
      <c r="B18" s="4" t="s">
        <v>17</v>
      </c>
      <c r="C18" s="4"/>
      <c r="D18" s="6">
        <v>70</v>
      </c>
      <c r="E18" s="4" t="s">
        <v>32</v>
      </c>
      <c r="F18" s="4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  <vt:lpstr>tablas</vt:lpstr>
      <vt:lpstr>graficos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julio</cp:lastModifiedBy>
  <dcterms:created xsi:type="dcterms:W3CDTF">2018-10-12T21:58:28Z</dcterms:created>
  <dcterms:modified xsi:type="dcterms:W3CDTF">2019-09-03T17:18:58Z</dcterms:modified>
</cp:coreProperties>
</file>