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\Documents\7MO SEMESTRE\BaseDeDatos\Parcial dos\Examen\"/>
    </mc:Choice>
  </mc:AlternateContent>
  <xr:revisionPtr revIDLastSave="0" documentId="13_ncr:1_{6226940A-10B0-4465-8656-9A4FFB605D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n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5" i="1" l="1"/>
  <c r="Z5" i="1"/>
  <c r="AB46" i="1"/>
  <c r="Y46" i="1" s="1"/>
  <c r="AB41" i="1"/>
  <c r="AB26" i="1"/>
  <c r="AB25" i="1"/>
  <c r="AB27" i="1"/>
  <c r="AB16" i="1"/>
  <c r="AB45" i="1"/>
  <c r="AB15" i="1"/>
  <c r="AB44" i="1"/>
  <c r="AB47" i="1"/>
  <c r="AB36" i="1"/>
  <c r="AB30" i="1"/>
  <c r="AB40" i="1"/>
  <c r="AB39" i="1"/>
  <c r="AB20" i="1"/>
  <c r="AB31" i="1"/>
  <c r="AB55" i="1"/>
  <c r="AB57" i="1"/>
  <c r="AB48" i="1"/>
  <c r="AB69" i="1"/>
  <c r="AB66" i="1"/>
  <c r="AB62" i="1"/>
  <c r="AB42" i="1"/>
  <c r="AB35" i="1"/>
  <c r="AB17" i="1"/>
  <c r="AB32" i="1"/>
  <c r="AB18" i="1"/>
  <c r="AB10" i="1"/>
  <c r="AB23" i="1"/>
  <c r="AB29" i="1"/>
  <c r="AB11" i="1"/>
  <c r="AB8" i="1"/>
  <c r="AB14" i="1"/>
  <c r="AB34" i="1"/>
  <c r="AB43" i="1"/>
  <c r="AB28" i="1"/>
  <c r="AB38" i="1"/>
  <c r="AB12" i="1"/>
  <c r="AB5" i="1"/>
  <c r="AB24" i="1"/>
  <c r="AB7" i="1"/>
  <c r="AB22" i="1"/>
  <c r="AB9" i="1"/>
  <c r="AB6" i="1"/>
  <c r="AB54" i="1"/>
  <c r="AB53" i="1"/>
  <c r="AB13" i="1"/>
  <c r="AB33" i="1"/>
  <c r="AB68" i="1"/>
  <c r="AB50" i="1"/>
  <c r="AB71" i="1"/>
  <c r="AB56" i="1"/>
  <c r="AB58" i="1"/>
  <c r="AB72" i="1"/>
  <c r="AB70" i="1"/>
  <c r="AB67" i="1"/>
  <c r="AB65" i="1"/>
  <c r="AB59" i="1"/>
  <c r="AB49" i="1"/>
  <c r="AB61" i="1"/>
  <c r="AB51" i="1"/>
  <c r="AB63" i="1"/>
  <c r="AB64" i="1"/>
  <c r="AB60" i="1"/>
  <c r="AB37" i="1"/>
  <c r="AB52" i="1"/>
  <c r="AB21" i="1"/>
  <c r="AB19" i="1"/>
  <c r="B46" i="1" a="1"/>
  <c r="B46" i="1" s="1"/>
  <c r="B41" i="1" a="1"/>
  <c r="B41" i="1" s="1"/>
  <c r="B26" i="1" a="1"/>
  <c r="B26" i="1" s="1"/>
  <c r="B25" i="1" a="1"/>
  <c r="B25" i="1" s="1"/>
  <c r="B27" i="1" a="1"/>
  <c r="B27" i="1" s="1"/>
  <c r="B16" i="1" a="1"/>
  <c r="B16" i="1" s="1"/>
  <c r="B45" i="1" a="1"/>
  <c r="B45" i="1" s="1"/>
  <c r="B15" i="1" a="1"/>
  <c r="B15" i="1" s="1"/>
  <c r="B44" i="1" a="1"/>
  <c r="B44" i="1" s="1"/>
  <c r="B47" i="1" a="1"/>
  <c r="B47" i="1" s="1"/>
  <c r="B36" i="1" a="1"/>
  <c r="B36" i="1" s="1"/>
  <c r="B30" i="1" a="1"/>
  <c r="B30" i="1" s="1"/>
  <c r="B40" i="1" a="1"/>
  <c r="B40" i="1" s="1"/>
  <c r="B39" i="1" a="1"/>
  <c r="B39" i="1" s="1"/>
  <c r="B20" i="1" a="1"/>
  <c r="B20" i="1" s="1"/>
  <c r="B31" i="1" a="1"/>
  <c r="B31" i="1" s="1"/>
  <c r="B55" i="1" a="1"/>
  <c r="B55" i="1" s="1"/>
  <c r="B57" i="1" a="1"/>
  <c r="B57" i="1" s="1"/>
  <c r="B48" i="1" a="1"/>
  <c r="B48" i="1" s="1"/>
  <c r="B69" i="1" a="1"/>
  <c r="B69" i="1" s="1"/>
  <c r="B66" i="1" a="1"/>
  <c r="B66" i="1" s="1"/>
  <c r="B62" i="1" a="1"/>
  <c r="B62" i="1" s="1"/>
  <c r="B42" i="1" a="1"/>
  <c r="B42" i="1" s="1"/>
  <c r="B35" i="1" a="1"/>
  <c r="B35" i="1" s="1"/>
  <c r="B17" i="1" a="1"/>
  <c r="B17" i="1" s="1"/>
  <c r="B32" i="1" a="1"/>
  <c r="B32" i="1" s="1"/>
  <c r="B18" i="1" a="1"/>
  <c r="B18" i="1" s="1"/>
  <c r="B10" i="1" a="1"/>
  <c r="B10" i="1" s="1"/>
  <c r="B23" i="1" a="1"/>
  <c r="B23" i="1" s="1"/>
  <c r="B29" i="1" a="1"/>
  <c r="B29" i="1" s="1"/>
  <c r="B11" i="1" a="1"/>
  <c r="B11" i="1" s="1"/>
  <c r="B8" i="1" a="1"/>
  <c r="B8" i="1" s="1"/>
  <c r="B14" i="1" a="1"/>
  <c r="B14" i="1" s="1"/>
  <c r="B34" i="1" a="1"/>
  <c r="B34" i="1" s="1"/>
  <c r="B43" i="1" a="1"/>
  <c r="B43" i="1" s="1"/>
  <c r="B28" i="1" a="1"/>
  <c r="B28" i="1" s="1"/>
  <c r="B38" i="1" a="1"/>
  <c r="B38" i="1" s="1"/>
  <c r="B12" i="1" a="1"/>
  <c r="B12" i="1" s="1"/>
  <c r="B5" i="1" a="1"/>
  <c r="B5" i="1" s="1"/>
  <c r="B24" i="1" a="1"/>
  <c r="B24" i="1" s="1"/>
  <c r="B7" i="1" a="1"/>
  <c r="B7" i="1" s="1"/>
  <c r="B22" i="1" a="1"/>
  <c r="B22" i="1" s="1"/>
  <c r="B9" i="1" a="1"/>
  <c r="B9" i="1" s="1"/>
  <c r="B6" i="1" a="1"/>
  <c r="B6" i="1" s="1"/>
  <c r="B54" i="1" a="1"/>
  <c r="B54" i="1" s="1"/>
  <c r="B53" i="1" a="1"/>
  <c r="B53" i="1" s="1"/>
  <c r="B13" i="1" a="1"/>
  <c r="B13" i="1" s="1"/>
  <c r="B33" i="1" a="1"/>
  <c r="B33" i="1" s="1"/>
  <c r="B68" i="1" a="1"/>
  <c r="B68" i="1" s="1"/>
  <c r="B50" i="1" a="1"/>
  <c r="B50" i="1" s="1"/>
  <c r="B71" i="1" a="1"/>
  <c r="B71" i="1" s="1"/>
  <c r="B56" i="1" a="1"/>
  <c r="B56" i="1" s="1"/>
  <c r="B58" i="1" a="1"/>
  <c r="B58" i="1" s="1"/>
  <c r="B72" i="1" a="1"/>
  <c r="B72" i="1" s="1"/>
  <c r="B70" i="1" a="1"/>
  <c r="B70" i="1" s="1"/>
  <c r="B67" i="1" a="1"/>
  <c r="B67" i="1" s="1"/>
  <c r="B65" i="1" a="1"/>
  <c r="B65" i="1" s="1"/>
  <c r="B59" i="1" a="1"/>
  <c r="B59" i="1" s="1"/>
  <c r="B49" i="1" a="1"/>
  <c r="B49" i="1" s="1"/>
  <c r="B61" i="1" a="1"/>
  <c r="B61" i="1" s="1"/>
  <c r="B51" i="1" a="1"/>
  <c r="B51" i="1" s="1"/>
  <c r="B63" i="1" a="1"/>
  <c r="B63" i="1" s="1"/>
  <c r="B64" i="1" a="1"/>
  <c r="B64" i="1" s="1"/>
  <c r="B60" i="1" a="1"/>
  <c r="B60" i="1" s="1"/>
  <c r="B37" i="1" a="1"/>
  <c r="B37" i="1" s="1"/>
  <c r="B52" i="1" a="1"/>
  <c r="B52" i="1" s="1"/>
  <c r="B21" i="1" a="1"/>
  <c r="B21" i="1" s="1"/>
  <c r="B19" i="1" a="1"/>
  <c r="B19" i="1" s="1"/>
  <c r="T41" i="1"/>
  <c r="T26" i="1"/>
  <c r="T25" i="1"/>
  <c r="T27" i="1"/>
  <c r="T16" i="1"/>
  <c r="T45" i="1"/>
  <c r="T15" i="1"/>
  <c r="T44" i="1"/>
  <c r="T47" i="1"/>
  <c r="T36" i="1"/>
  <c r="T30" i="1"/>
  <c r="T40" i="1"/>
  <c r="T39" i="1"/>
  <c r="T20" i="1"/>
  <c r="T31" i="1"/>
  <c r="T55" i="1"/>
  <c r="T57" i="1"/>
  <c r="T48" i="1"/>
  <c r="T69" i="1"/>
  <c r="T66" i="1"/>
  <c r="T62" i="1"/>
  <c r="T42" i="1"/>
  <c r="T35" i="1"/>
  <c r="T17" i="1"/>
  <c r="T32" i="1"/>
  <c r="T18" i="1"/>
  <c r="T10" i="1"/>
  <c r="T23" i="1"/>
  <c r="T29" i="1"/>
  <c r="T11" i="1"/>
  <c r="T8" i="1"/>
  <c r="T14" i="1"/>
  <c r="T34" i="1"/>
  <c r="T43" i="1"/>
  <c r="T28" i="1"/>
  <c r="T38" i="1"/>
  <c r="T12" i="1"/>
  <c r="T5" i="1"/>
  <c r="T24" i="1"/>
  <c r="T7" i="1"/>
  <c r="T22" i="1"/>
  <c r="T9" i="1"/>
  <c r="T6" i="1"/>
  <c r="T54" i="1"/>
  <c r="T53" i="1"/>
  <c r="T13" i="1"/>
  <c r="T33" i="1"/>
  <c r="T68" i="1"/>
  <c r="T50" i="1"/>
  <c r="T71" i="1"/>
  <c r="T56" i="1"/>
  <c r="T58" i="1"/>
  <c r="T72" i="1"/>
  <c r="T70" i="1"/>
  <c r="T67" i="1"/>
  <c r="T65" i="1"/>
  <c r="T59" i="1"/>
  <c r="T49" i="1"/>
  <c r="T61" i="1"/>
  <c r="T51" i="1"/>
  <c r="T63" i="1"/>
  <c r="T64" i="1"/>
  <c r="T60" i="1"/>
  <c r="T37" i="1"/>
  <c r="T52" i="1"/>
  <c r="T21" i="1"/>
  <c r="T19" i="1"/>
  <c r="T46" i="1"/>
  <c r="R41" i="1"/>
  <c r="S41" i="1" s="1" a="1"/>
  <c r="S41" i="1" s="1"/>
  <c r="R26" i="1"/>
  <c r="S26" i="1" s="1" a="1"/>
  <c r="S26" i="1" s="1"/>
  <c r="R25" i="1"/>
  <c r="S25" i="1" s="1" a="1"/>
  <c r="S25" i="1" s="1"/>
  <c r="R27" i="1"/>
  <c r="S27" i="1" s="1" a="1"/>
  <c r="S27" i="1" s="1"/>
  <c r="R16" i="1"/>
  <c r="S16" i="1" s="1" a="1"/>
  <c r="S16" i="1" s="1"/>
  <c r="R45" i="1"/>
  <c r="S45" i="1" s="1" a="1"/>
  <c r="S45" i="1" s="1"/>
  <c r="R15" i="1"/>
  <c r="S15" i="1" s="1" a="1"/>
  <c r="S15" i="1" s="1"/>
  <c r="R44" i="1"/>
  <c r="S44" i="1" s="1" a="1"/>
  <c r="S44" i="1" s="1"/>
  <c r="R47" i="1"/>
  <c r="S47" i="1" s="1" a="1"/>
  <c r="S47" i="1" s="1"/>
  <c r="R36" i="1"/>
  <c r="S36" i="1" s="1" a="1"/>
  <c r="S36" i="1" s="1"/>
  <c r="R30" i="1"/>
  <c r="S30" i="1" s="1" a="1"/>
  <c r="S30" i="1" s="1"/>
  <c r="R40" i="1"/>
  <c r="S40" i="1" s="1" a="1"/>
  <c r="S40" i="1" s="1"/>
  <c r="R39" i="1"/>
  <c r="S39" i="1" s="1" a="1"/>
  <c r="S39" i="1" s="1"/>
  <c r="R20" i="1"/>
  <c r="S20" i="1" s="1" a="1"/>
  <c r="S20" i="1" s="1"/>
  <c r="R31" i="1"/>
  <c r="S31" i="1" s="1" a="1"/>
  <c r="S31" i="1" s="1"/>
  <c r="R55" i="1"/>
  <c r="S55" i="1" s="1" a="1"/>
  <c r="S55" i="1" s="1"/>
  <c r="R57" i="1"/>
  <c r="S57" i="1" s="1" a="1"/>
  <c r="S57" i="1" s="1"/>
  <c r="R48" i="1"/>
  <c r="S48" i="1" s="1" a="1"/>
  <c r="S48" i="1" s="1"/>
  <c r="R69" i="1"/>
  <c r="S69" i="1" s="1" a="1"/>
  <c r="S69" i="1" s="1"/>
  <c r="R66" i="1"/>
  <c r="S66" i="1" s="1" a="1"/>
  <c r="S66" i="1" s="1"/>
  <c r="R62" i="1"/>
  <c r="S62" i="1" s="1" a="1"/>
  <c r="S62" i="1" s="1"/>
  <c r="R42" i="1"/>
  <c r="S42" i="1" s="1" a="1"/>
  <c r="S42" i="1" s="1"/>
  <c r="R35" i="1"/>
  <c r="S35" i="1" s="1" a="1"/>
  <c r="S35" i="1" s="1"/>
  <c r="R17" i="1"/>
  <c r="S17" i="1" s="1" a="1"/>
  <c r="S17" i="1" s="1"/>
  <c r="R32" i="1"/>
  <c r="S32" i="1" s="1" a="1"/>
  <c r="S32" i="1" s="1"/>
  <c r="R18" i="1"/>
  <c r="S18" i="1" s="1" a="1"/>
  <c r="S18" i="1" s="1"/>
  <c r="R10" i="1"/>
  <c r="S10" i="1" s="1" a="1"/>
  <c r="S10" i="1" s="1"/>
  <c r="R23" i="1"/>
  <c r="S23" i="1" s="1" a="1"/>
  <c r="S23" i="1" s="1"/>
  <c r="R29" i="1"/>
  <c r="S29" i="1" s="1" a="1"/>
  <c r="S29" i="1" s="1"/>
  <c r="R11" i="1"/>
  <c r="S11" i="1" s="1" a="1"/>
  <c r="S11" i="1" s="1"/>
  <c r="R8" i="1"/>
  <c r="S8" i="1" s="1" a="1"/>
  <c r="S8" i="1" s="1"/>
  <c r="R14" i="1"/>
  <c r="S14" i="1" s="1" a="1"/>
  <c r="S14" i="1" s="1"/>
  <c r="R34" i="1"/>
  <c r="S34" i="1" s="1" a="1"/>
  <c r="S34" i="1" s="1"/>
  <c r="R43" i="1"/>
  <c r="S43" i="1" s="1" a="1"/>
  <c r="S43" i="1" s="1"/>
  <c r="R28" i="1"/>
  <c r="S28" i="1" s="1" a="1"/>
  <c r="S28" i="1" s="1"/>
  <c r="R38" i="1"/>
  <c r="S38" i="1" s="1" a="1"/>
  <c r="S38" i="1" s="1"/>
  <c r="R12" i="1"/>
  <c r="S12" i="1" s="1" a="1"/>
  <c r="S12" i="1" s="1"/>
  <c r="R5" i="1"/>
  <c r="S5" i="1" s="1" a="1"/>
  <c r="S5" i="1" s="1"/>
  <c r="R24" i="1"/>
  <c r="S24" i="1" s="1" a="1"/>
  <c r="S24" i="1" s="1"/>
  <c r="R7" i="1"/>
  <c r="S7" i="1" s="1" a="1"/>
  <c r="S7" i="1" s="1"/>
  <c r="R22" i="1"/>
  <c r="S22" i="1" s="1" a="1"/>
  <c r="S22" i="1" s="1"/>
  <c r="R9" i="1"/>
  <c r="S9" i="1" s="1" a="1"/>
  <c r="S9" i="1" s="1"/>
  <c r="R6" i="1"/>
  <c r="S6" i="1" s="1" a="1"/>
  <c r="S6" i="1" s="1"/>
  <c r="R54" i="1"/>
  <c r="S54" i="1" s="1" a="1"/>
  <c r="S54" i="1" s="1"/>
  <c r="R53" i="1"/>
  <c r="S53" i="1" s="1" a="1"/>
  <c r="S53" i="1" s="1"/>
  <c r="R13" i="1"/>
  <c r="S13" i="1" s="1" a="1"/>
  <c r="S13" i="1" s="1"/>
  <c r="R33" i="1"/>
  <c r="S33" i="1" s="1" a="1"/>
  <c r="S33" i="1" s="1"/>
  <c r="R68" i="1"/>
  <c r="S68" i="1" s="1" a="1"/>
  <c r="S68" i="1" s="1"/>
  <c r="R50" i="1"/>
  <c r="S50" i="1" s="1" a="1"/>
  <c r="S50" i="1" s="1"/>
  <c r="R71" i="1"/>
  <c r="S71" i="1" s="1" a="1"/>
  <c r="S71" i="1" s="1"/>
  <c r="R56" i="1"/>
  <c r="S56" i="1" s="1" a="1"/>
  <c r="S56" i="1" s="1"/>
  <c r="R58" i="1"/>
  <c r="S58" i="1" s="1" a="1"/>
  <c r="S58" i="1" s="1"/>
  <c r="R72" i="1"/>
  <c r="S72" i="1" s="1" a="1"/>
  <c r="S72" i="1" s="1"/>
  <c r="R70" i="1"/>
  <c r="S70" i="1" s="1" a="1"/>
  <c r="S70" i="1" s="1"/>
  <c r="R67" i="1"/>
  <c r="S67" i="1" s="1" a="1"/>
  <c r="S67" i="1" s="1"/>
  <c r="R65" i="1"/>
  <c r="S65" i="1" s="1" a="1"/>
  <c r="S65" i="1" s="1"/>
  <c r="R59" i="1"/>
  <c r="S59" i="1" s="1" a="1"/>
  <c r="S59" i="1" s="1"/>
  <c r="R49" i="1"/>
  <c r="S49" i="1" s="1" a="1"/>
  <c r="S49" i="1" s="1"/>
  <c r="R61" i="1"/>
  <c r="S61" i="1" s="1" a="1"/>
  <c r="S61" i="1" s="1"/>
  <c r="R51" i="1"/>
  <c r="S51" i="1" s="1" a="1"/>
  <c r="S51" i="1" s="1"/>
  <c r="R63" i="1"/>
  <c r="S63" i="1" s="1" a="1"/>
  <c r="S63" i="1" s="1"/>
  <c r="R64" i="1"/>
  <c r="S64" i="1" s="1" a="1"/>
  <c r="S64" i="1" s="1"/>
  <c r="R60" i="1"/>
  <c r="S60" i="1" s="1" a="1"/>
  <c r="S60" i="1" s="1"/>
  <c r="R37" i="1"/>
  <c r="S37" i="1" s="1" a="1"/>
  <c r="S37" i="1" s="1"/>
  <c r="R52" i="1"/>
  <c r="S52" i="1" s="1" a="1"/>
  <c r="S52" i="1" s="1"/>
  <c r="R21" i="1"/>
  <c r="S21" i="1" s="1" a="1"/>
  <c r="S21" i="1" s="1"/>
  <c r="R19" i="1"/>
  <c r="S19" i="1" s="1" a="1"/>
  <c r="S19" i="1" s="1"/>
  <c r="R46" i="1"/>
  <c r="S46" i="1" s="1" a="1"/>
  <c r="S46" i="1" s="1"/>
  <c r="F41" i="1" l="1"/>
  <c r="U41" i="1" s="1"/>
  <c r="F26" i="1"/>
  <c r="U26" i="1" s="1"/>
  <c r="F25" i="1"/>
  <c r="F27" i="1"/>
  <c r="U27" i="1" s="1"/>
  <c r="F16" i="1"/>
  <c r="U16" i="1" s="1"/>
  <c r="F45" i="1"/>
  <c r="U45" i="1" s="1"/>
  <c r="F15" i="1"/>
  <c r="U15" i="1" s="1"/>
  <c r="F44" i="1"/>
  <c r="U44" i="1" s="1"/>
  <c r="F47" i="1"/>
  <c r="U47" i="1" s="1"/>
  <c r="F36" i="1"/>
  <c r="U36" i="1" s="1"/>
  <c r="F30" i="1"/>
  <c r="U30" i="1" s="1"/>
  <c r="F40" i="1"/>
  <c r="U40" i="1" s="1"/>
  <c r="F39" i="1"/>
  <c r="U39" i="1" s="1"/>
  <c r="F20" i="1"/>
  <c r="U20" i="1" s="1"/>
  <c r="F31" i="1"/>
  <c r="U31" i="1" s="1"/>
  <c r="F55" i="1"/>
  <c r="U55" i="1" s="1"/>
  <c r="F57" i="1"/>
  <c r="U57" i="1" s="1"/>
  <c r="F48" i="1"/>
  <c r="U48" i="1" s="1"/>
  <c r="F69" i="1"/>
  <c r="U69" i="1" s="1"/>
  <c r="F66" i="1"/>
  <c r="U66" i="1" s="1"/>
  <c r="F62" i="1"/>
  <c r="U62" i="1" s="1"/>
  <c r="F42" i="1"/>
  <c r="U42" i="1" s="1"/>
  <c r="F35" i="1"/>
  <c r="U35" i="1" s="1"/>
  <c r="F17" i="1"/>
  <c r="U17" i="1" s="1"/>
  <c r="F32" i="1"/>
  <c r="U32" i="1" s="1"/>
  <c r="F18" i="1"/>
  <c r="U18" i="1" s="1"/>
  <c r="F10" i="1"/>
  <c r="U10" i="1" s="1"/>
  <c r="F23" i="1"/>
  <c r="U23" i="1" s="1"/>
  <c r="F29" i="1"/>
  <c r="U29" i="1" s="1"/>
  <c r="F11" i="1"/>
  <c r="U11" i="1" s="1"/>
  <c r="F8" i="1"/>
  <c r="U8" i="1" s="1"/>
  <c r="F14" i="1"/>
  <c r="U14" i="1" s="1"/>
  <c r="F34" i="1"/>
  <c r="U34" i="1" s="1"/>
  <c r="F43" i="1"/>
  <c r="U43" i="1" s="1"/>
  <c r="F28" i="1"/>
  <c r="U28" i="1" s="1"/>
  <c r="F38" i="1"/>
  <c r="U38" i="1" s="1"/>
  <c r="F12" i="1"/>
  <c r="U12" i="1" s="1"/>
  <c r="F5" i="1"/>
  <c r="U5" i="1" s="1"/>
  <c r="F24" i="1"/>
  <c r="U24" i="1" s="1"/>
  <c r="F7" i="1"/>
  <c r="U7" i="1" s="1"/>
  <c r="F22" i="1"/>
  <c r="U22" i="1" s="1"/>
  <c r="F9" i="1"/>
  <c r="U9" i="1" s="1"/>
  <c r="F6" i="1"/>
  <c r="U6" i="1" s="1"/>
  <c r="F54" i="1"/>
  <c r="U54" i="1" s="1"/>
  <c r="F53" i="1"/>
  <c r="U53" i="1" s="1"/>
  <c r="F13" i="1"/>
  <c r="U13" i="1" s="1"/>
  <c r="F33" i="1"/>
  <c r="U33" i="1" s="1"/>
  <c r="F68" i="1"/>
  <c r="U68" i="1" s="1"/>
  <c r="F50" i="1"/>
  <c r="U50" i="1" s="1"/>
  <c r="F71" i="1"/>
  <c r="U71" i="1" s="1"/>
  <c r="F56" i="1"/>
  <c r="U56" i="1" s="1"/>
  <c r="F58" i="1"/>
  <c r="U58" i="1" s="1"/>
  <c r="F72" i="1"/>
  <c r="F70" i="1"/>
  <c r="U70" i="1" s="1"/>
  <c r="F67" i="1"/>
  <c r="U67" i="1" s="1"/>
  <c r="F65" i="1"/>
  <c r="U65" i="1" s="1"/>
  <c r="F59" i="1"/>
  <c r="U59" i="1" s="1"/>
  <c r="F49" i="1"/>
  <c r="U49" i="1" s="1"/>
  <c r="F61" i="1"/>
  <c r="U61" i="1" s="1"/>
  <c r="F51" i="1"/>
  <c r="U51" i="1" s="1"/>
  <c r="F63" i="1"/>
  <c r="U63" i="1" s="1"/>
  <c r="F64" i="1"/>
  <c r="U64" i="1" s="1"/>
  <c r="F60" i="1"/>
  <c r="U60" i="1" s="1"/>
  <c r="F37" i="1"/>
  <c r="U37" i="1" s="1"/>
  <c r="F52" i="1"/>
  <c r="U52" i="1" s="1"/>
  <c r="F21" i="1"/>
  <c r="U21" i="1" s="1"/>
  <c r="F19" i="1"/>
  <c r="U19" i="1" s="1"/>
  <c r="F46" i="1"/>
  <c r="U46" i="1" s="1"/>
  <c r="U72" i="1" l="1"/>
  <c r="F79" i="1"/>
  <c r="U25" i="1"/>
  <c r="F73" i="1"/>
  <c r="F80" i="1"/>
  <c r="N31" i="1"/>
  <c r="O31" i="1" s="1"/>
  <c r="N20" i="1"/>
  <c r="O20" i="1" s="1"/>
  <c r="N68" i="1"/>
  <c r="O68" i="1" s="1"/>
  <c r="N39" i="1"/>
  <c r="O39" i="1" s="1"/>
  <c r="N8" i="1"/>
  <c r="O8" i="1" s="1"/>
  <c r="N30" i="1"/>
  <c r="O30" i="1" s="1"/>
  <c r="N11" i="1"/>
  <c r="O11" i="1" s="1"/>
  <c r="N13" i="1"/>
  <c r="O13" i="1" s="1"/>
  <c r="N40" i="1"/>
  <c r="O40" i="1" s="1"/>
  <c r="P40" i="1" s="1"/>
  <c r="N36" i="1"/>
  <c r="O36" i="1" s="1"/>
  <c r="N17" i="1"/>
  <c r="O17" i="1" s="1"/>
  <c r="P17" i="1" s="1"/>
  <c r="N44" i="1"/>
  <c r="O44" i="1" s="1"/>
  <c r="N18" i="1"/>
  <c r="O18" i="1" s="1"/>
  <c r="P18" i="1" s="1"/>
  <c r="N14" i="1"/>
  <c r="O14" i="1" s="1"/>
  <c r="N33" i="1"/>
  <c r="O33" i="1" s="1"/>
  <c r="N53" i="1"/>
  <c r="O53" i="1" s="1"/>
  <c r="N54" i="1"/>
  <c r="O54" i="1" s="1"/>
  <c r="N6" i="1"/>
  <c r="O6" i="1" s="1"/>
  <c r="P6" i="1" s="1"/>
  <c r="N9" i="1"/>
  <c r="O9" i="1" s="1"/>
  <c r="P9" i="1" s="1"/>
  <c r="N22" i="1"/>
  <c r="O22" i="1" s="1"/>
  <c r="P22" i="1" s="1"/>
  <c r="N65" i="1"/>
  <c r="O65" i="1" s="1"/>
  <c r="N67" i="1"/>
  <c r="O67" i="1" s="1"/>
  <c r="N35" i="1"/>
  <c r="O35" i="1" s="1"/>
  <c r="N42" i="1"/>
  <c r="O42" i="1" s="1"/>
  <c r="N37" i="1"/>
  <c r="O37" i="1" s="1"/>
  <c r="P37" i="1" s="1"/>
  <c r="N60" i="1"/>
  <c r="O60" i="1" s="1"/>
  <c r="N64" i="1"/>
  <c r="O64" i="1" s="1"/>
  <c r="N29" i="1"/>
  <c r="O29" i="1" s="1"/>
  <c r="N51" i="1"/>
  <c r="O51" i="1" s="1"/>
  <c r="N61" i="1"/>
  <c r="O61" i="1" s="1"/>
  <c r="N49" i="1"/>
  <c r="O49" i="1" s="1"/>
  <c r="N47" i="1"/>
  <c r="O47" i="1" s="1"/>
  <c r="N15" i="1"/>
  <c r="O15" i="1" s="1"/>
  <c r="N55" i="1"/>
  <c r="O55" i="1" s="1"/>
  <c r="N63" i="1"/>
  <c r="O63" i="1" s="1"/>
  <c r="N23" i="1"/>
  <c r="O23" i="1" s="1"/>
  <c r="P23" i="1" s="1"/>
  <c r="N10" i="1"/>
  <c r="O10" i="1" s="1"/>
  <c r="N59" i="1"/>
  <c r="O59" i="1" s="1"/>
  <c r="N32" i="1"/>
  <c r="O32" i="1" s="1"/>
  <c r="P32" i="1" s="1"/>
  <c r="N7" i="1"/>
  <c r="O7" i="1" s="1"/>
  <c r="N24" i="1"/>
  <c r="O24" i="1" s="1"/>
  <c r="N70" i="1"/>
  <c r="O70" i="1" s="1"/>
  <c r="N45" i="1"/>
  <c r="O45" i="1" s="1"/>
  <c r="N72" i="1"/>
  <c r="O72" i="1" s="1"/>
  <c r="N12" i="1"/>
  <c r="O12" i="1" s="1"/>
  <c r="N62" i="1"/>
  <c r="O62" i="1" s="1"/>
  <c r="N16" i="1"/>
  <c r="O16" i="1" s="1"/>
  <c r="N46" i="1"/>
  <c r="O46" i="1" s="1"/>
  <c r="N58" i="1"/>
  <c r="O58" i="1" s="1"/>
  <c r="N38" i="1"/>
  <c r="O38" i="1" s="1"/>
  <c r="N66" i="1"/>
  <c r="O66" i="1" s="1"/>
  <c r="N27" i="1"/>
  <c r="O27" i="1" s="1"/>
  <c r="N19" i="1"/>
  <c r="O19" i="1" s="1"/>
  <c r="N56" i="1"/>
  <c r="O56" i="1" s="1"/>
  <c r="N28" i="1"/>
  <c r="O28" i="1" s="1"/>
  <c r="N69" i="1"/>
  <c r="O69" i="1" s="1"/>
  <c r="N25" i="1"/>
  <c r="O25" i="1" s="1"/>
  <c r="N48" i="1"/>
  <c r="O48" i="1" s="1"/>
  <c r="N21" i="1"/>
  <c r="O21" i="1" s="1"/>
  <c r="P21" i="1" s="1"/>
  <c r="N71" i="1"/>
  <c r="O71" i="1" s="1"/>
  <c r="N43" i="1"/>
  <c r="O43" i="1" s="1"/>
  <c r="N26" i="1"/>
  <c r="O26" i="1" s="1"/>
  <c r="N52" i="1"/>
  <c r="O52" i="1" s="1"/>
  <c r="N50" i="1"/>
  <c r="O50" i="1" s="1"/>
  <c r="N34" i="1"/>
  <c r="O34" i="1" s="1"/>
  <c r="N57" i="1"/>
  <c r="O57" i="1" s="1"/>
  <c r="N41" i="1"/>
  <c r="O41" i="1" s="1"/>
  <c r="N5" i="1"/>
  <c r="O5" i="1" s="1"/>
  <c r="P14" i="1"/>
  <c r="P41" i="1"/>
  <c r="P31" i="1" l="1"/>
  <c r="P55" i="1"/>
  <c r="Q55" i="1" s="1"/>
  <c r="P20" i="1"/>
  <c r="Q20" i="1" s="1"/>
  <c r="P68" i="1"/>
  <c r="Q68" i="1" s="1"/>
  <c r="P39" i="1"/>
  <c r="Q39" i="1" s="1"/>
  <c r="P57" i="1"/>
  <c r="Q57" i="1" s="1"/>
  <c r="P15" i="1"/>
  <c r="Q15" i="1" s="1"/>
  <c r="P42" i="1"/>
  <c r="P44" i="1"/>
  <c r="P33" i="1"/>
  <c r="Q33" i="1" s="1"/>
  <c r="P59" i="1"/>
  <c r="Q59" i="1" s="1"/>
  <c r="P29" i="1"/>
  <c r="Q29" i="1" s="1"/>
  <c r="P60" i="1"/>
  <c r="Q60" i="1" s="1"/>
  <c r="Q44" i="1"/>
  <c r="Q41" i="1"/>
  <c r="P70" i="1"/>
  <c r="Q70" i="1" s="1"/>
  <c r="P27" i="1"/>
  <c r="Q27" i="1" s="1"/>
  <c r="P47" i="1"/>
  <c r="Q47" i="1" s="1"/>
  <c r="P35" i="1"/>
  <c r="Q35" i="1" s="1"/>
  <c r="P13" i="1"/>
  <c r="Q13" i="1" s="1"/>
  <c r="P24" i="1"/>
  <c r="Q24" i="1" s="1"/>
  <c r="P11" i="1"/>
  <c r="Q11" i="1" s="1"/>
  <c r="P67" i="1"/>
  <c r="Q67" i="1" s="1"/>
  <c r="Q37" i="1"/>
  <c r="P36" i="1"/>
  <c r="Q36" i="1" s="1"/>
  <c r="P71" i="1"/>
  <c r="Q71" i="1" s="1"/>
  <c r="P54" i="1"/>
  <c r="Q54" i="1" s="1"/>
  <c r="P63" i="1"/>
  <c r="Q63" i="1" s="1"/>
  <c r="P10" i="1"/>
  <c r="Q10" i="1" s="1"/>
  <c r="Q40" i="1"/>
  <c r="P48" i="1"/>
  <c r="Q48" i="1" s="1"/>
  <c r="P34" i="1"/>
  <c r="Q34" i="1" s="1"/>
  <c r="P53" i="1"/>
  <c r="Q53" i="1" s="1"/>
  <c r="P72" i="1"/>
  <c r="Q72" i="1" s="1"/>
  <c r="P43" i="1"/>
  <c r="Q43" i="1" s="1"/>
  <c r="P25" i="1"/>
  <c r="Q25" i="1" s="1"/>
  <c r="P38" i="1"/>
  <c r="Q38" i="1" s="1"/>
  <c r="P58" i="1"/>
  <c r="Q58" i="1" s="1"/>
  <c r="P65" i="1"/>
  <c r="Q65" i="1" s="1"/>
  <c r="Q32" i="1"/>
  <c r="Q9" i="1"/>
  <c r="Q21" i="1"/>
  <c r="Q6" i="1"/>
  <c r="Q42" i="1"/>
  <c r="P16" i="1"/>
  <c r="P50" i="1"/>
  <c r="Q50" i="1" s="1"/>
  <c r="P26" i="1"/>
  <c r="P28" i="1"/>
  <c r="P45" i="1"/>
  <c r="Q45" i="1" s="1"/>
  <c r="Q23" i="1"/>
  <c r="P12" i="1"/>
  <c r="P46" i="1"/>
  <c r="Q46" i="1" s="1"/>
  <c r="Q17" i="1"/>
  <c r="P49" i="1"/>
  <c r="Q49" i="1" s="1"/>
  <c r="P56" i="1"/>
  <c r="Q56" i="1" s="1"/>
  <c r="P19" i="1"/>
  <c r="Q14" i="1"/>
  <c r="Q18" i="1"/>
  <c r="P61" i="1"/>
  <c r="Q61" i="1" s="1"/>
  <c r="Q31" i="1"/>
  <c r="Q22" i="1"/>
  <c r="P7" i="1"/>
  <c r="P30" i="1"/>
  <c r="P69" i="1"/>
  <c r="Q69" i="1" s="1"/>
  <c r="P64" i="1"/>
  <c r="Q64" i="1" s="1"/>
  <c r="P51" i="1"/>
  <c r="Q51" i="1" s="1"/>
  <c r="P66" i="1"/>
  <c r="Q66" i="1" s="1"/>
  <c r="P8" i="1"/>
  <c r="P52" i="1"/>
  <c r="Q52" i="1" s="1"/>
  <c r="P62" i="1"/>
  <c r="Q62" i="1" s="1"/>
  <c r="P5" i="1"/>
  <c r="Q8" i="1" l="1"/>
  <c r="Q19" i="1"/>
  <c r="Q26" i="1"/>
  <c r="Q5" i="1"/>
  <c r="Q16" i="1"/>
  <c r="Q12" i="1"/>
  <c r="Q30" i="1"/>
  <c r="Q7" i="1"/>
  <c r="Q28" i="1"/>
  <c r="Y5" i="1" l="1"/>
  <c r="AA47" i="1" l="1"/>
  <c r="Y47" i="1" l="1"/>
  <c r="AA48" i="1"/>
  <c r="AA49" i="1" l="1"/>
  <c r="Y48" i="1"/>
  <c r="AA50" i="1" l="1"/>
  <c r="Y49" i="1"/>
  <c r="AA51" i="1" l="1"/>
  <c r="Y50" i="1"/>
  <c r="AA52" i="1" l="1"/>
  <c r="Y51" i="1"/>
  <c r="AA53" i="1" l="1"/>
  <c r="Y52" i="1"/>
  <c r="AA54" i="1" l="1"/>
  <c r="Y53" i="1"/>
  <c r="AA55" i="1" l="1"/>
  <c r="Y54" i="1"/>
  <c r="AA56" i="1" l="1"/>
  <c r="Y55" i="1"/>
  <c r="AA57" i="1" l="1"/>
  <c r="Y56" i="1"/>
  <c r="AA58" i="1" l="1"/>
  <c r="Y57" i="1"/>
  <c r="AA59" i="1" l="1"/>
  <c r="Y58" i="1"/>
  <c r="AA60" i="1" l="1"/>
  <c r="Y59" i="1"/>
  <c r="AA61" i="1" l="1"/>
  <c r="Y60" i="1"/>
  <c r="AA6" i="1"/>
  <c r="Y6" i="1" l="1"/>
  <c r="AA7" i="1"/>
  <c r="AA62" i="1"/>
  <c r="Y61" i="1"/>
  <c r="AA63" i="1" l="1"/>
  <c r="Y62" i="1"/>
  <c r="AA8" i="1"/>
  <c r="Y7" i="1"/>
  <c r="AA9" i="1" l="1"/>
  <c r="Y8" i="1"/>
  <c r="AA64" i="1"/>
  <c r="Y63" i="1"/>
  <c r="AA65" i="1" l="1"/>
  <c r="Y64" i="1"/>
  <c r="AA10" i="1"/>
  <c r="Y9" i="1"/>
  <c r="AA11" i="1" l="1"/>
  <c r="Y10" i="1"/>
  <c r="AA66" i="1"/>
  <c r="Y65" i="1"/>
  <c r="AA67" i="1" l="1"/>
  <c r="Y66" i="1"/>
  <c r="AA12" i="1"/>
  <c r="Y11" i="1"/>
  <c r="AA13" i="1" l="1"/>
  <c r="Y12" i="1"/>
  <c r="AA68" i="1"/>
  <c r="Y67" i="1"/>
  <c r="AA69" i="1" l="1"/>
  <c r="Y68" i="1"/>
  <c r="AA14" i="1"/>
  <c r="Y13" i="1"/>
  <c r="AA15" i="1" l="1"/>
  <c r="Y14" i="1"/>
  <c r="AA70" i="1"/>
  <c r="Y70" i="1" s="1"/>
  <c r="Y69" i="1"/>
  <c r="AA16" i="1" l="1"/>
  <c r="Y15" i="1"/>
  <c r="AA17" i="1" l="1"/>
  <c r="Y16" i="1"/>
  <c r="AA18" i="1" l="1"/>
  <c r="Y17" i="1"/>
  <c r="AA19" i="1" l="1"/>
  <c r="Y18" i="1"/>
  <c r="AA20" i="1" l="1"/>
  <c r="Y19" i="1"/>
  <c r="AA21" i="1" l="1"/>
  <c r="Y20" i="1"/>
  <c r="AA22" i="1" l="1"/>
  <c r="Y21" i="1"/>
  <c r="AA23" i="1" l="1"/>
  <c r="Y22" i="1"/>
  <c r="AA24" i="1" l="1"/>
  <c r="Y23" i="1"/>
  <c r="AA25" i="1" l="1"/>
  <c r="Y24" i="1"/>
  <c r="AA26" i="1" l="1"/>
  <c r="Y25" i="1"/>
  <c r="AA27" i="1" l="1"/>
  <c r="Y26" i="1"/>
  <c r="AA28" i="1" l="1"/>
  <c r="Y27" i="1"/>
  <c r="AA29" i="1" l="1"/>
  <c r="Y28" i="1"/>
  <c r="AA30" i="1" l="1"/>
  <c r="Y29" i="1"/>
  <c r="AA31" i="1" l="1"/>
  <c r="Y30" i="1"/>
  <c r="AA32" i="1" l="1"/>
  <c r="Y31" i="1"/>
  <c r="AA33" i="1" l="1"/>
  <c r="Y32" i="1"/>
  <c r="AA34" i="1" l="1"/>
  <c r="Y33" i="1"/>
  <c r="AA35" i="1" l="1"/>
  <c r="Y34" i="1"/>
  <c r="AA36" i="1" l="1"/>
  <c r="Y35" i="1"/>
  <c r="AA37" i="1" l="1"/>
  <c r="Y36" i="1"/>
  <c r="AA38" i="1" l="1"/>
  <c r="Y37" i="1"/>
  <c r="AA39" i="1" l="1"/>
  <c r="Y38" i="1"/>
  <c r="AA40" i="1" l="1"/>
  <c r="Y39" i="1"/>
  <c r="AA41" i="1" l="1"/>
  <c r="Y40" i="1"/>
  <c r="AA42" i="1" l="1"/>
  <c r="Y41" i="1"/>
  <c r="AA43" i="1" l="1"/>
  <c r="Y43" i="1" s="1"/>
  <c r="Y42" i="1"/>
  <c r="AA71" i="1"/>
  <c r="AA72" i="1"/>
  <c r="Y72" i="1"/>
  <c r="Y71" i="1"/>
  <c r="AA44" i="1"/>
  <c r="AA45" i="1"/>
  <c r="Y45" i="1"/>
  <c r="Y44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<sst xmlns="http://schemas.openxmlformats.org/spreadsheetml/2006/main" count="651" uniqueCount="453">
  <si>
    <t>V.B. ESP. PETILLANT BRUT</t>
  </si>
  <si>
    <t>V.B. ESP. PROSECCO DI VALDOBBIADENE</t>
  </si>
  <si>
    <t>V.B. ESP. RIUNITE</t>
  </si>
  <si>
    <t>V.B. FRANCISCO UNDURRAGA SAUV. BLANC</t>
  </si>
  <si>
    <t>V.B. FRONTERA CHARDONNAY</t>
  </si>
  <si>
    <t>V.R. APALTAGUA GRAN VERANO CARMENERE</t>
  </si>
  <si>
    <t>V.R. E &amp; J GALLO WHITE ZINFANDEL</t>
  </si>
  <si>
    <t>V.R. ESP. MARTINI ROSE</t>
  </si>
  <si>
    <t>V.R. NOVALVA PINOT</t>
  </si>
  <si>
    <t>V.T. APALTAGUA GRAN VERANO CABERNET</t>
  </si>
  <si>
    <t>V.T. APALTAGUA GRAN VERANO CARMENERE</t>
  </si>
  <si>
    <t>V.T. ARNEGUI JOVEN EST MADERA</t>
  </si>
  <si>
    <t>V.T. ATALAYAS DE GOLBAN (14º)</t>
  </si>
  <si>
    <t>V.T. BAREFOOT CABERNET</t>
  </si>
  <si>
    <t>V.T. CONCHA Y TORO CABERNET RESERVADO</t>
  </si>
  <si>
    <t>APER. CAMPARI BITTER (20º)</t>
  </si>
  <si>
    <t>APER. CAMPARI BITTER (25º)</t>
  </si>
  <si>
    <t>APER. DUBONET</t>
  </si>
  <si>
    <t>APER. FERNET VALLET</t>
  </si>
  <si>
    <t>BEB. E. BLUE SHOT LAT</t>
  </si>
  <si>
    <t>BEB. E. BOMBA YELLOW</t>
  </si>
  <si>
    <t>BEB. E. RED BULL</t>
  </si>
  <si>
    <t>BDY. ALMA DE MAGNO SOLERA G RVA</t>
  </si>
  <si>
    <t>BDY. CARDENAL DE MENDOZA S/EST</t>
  </si>
  <si>
    <t>BDY. DON PEDRO CLASICO</t>
  </si>
  <si>
    <t>BDY. DON PEDRO GRAN RVA</t>
  </si>
  <si>
    <t>BDY. DON PEDRO LICORERA</t>
  </si>
  <si>
    <t>BDY. CARDENAL DE MENDOZA C/EST</t>
  </si>
  <si>
    <t>BDY. PRESIDENTE EDIC 50A</t>
  </si>
  <si>
    <t>BDY. SAN MARCOS 10 ESTRELLAS</t>
  </si>
  <si>
    <t>BDY. TORRES 10</t>
  </si>
  <si>
    <t>BDY. TORRES 20</t>
  </si>
  <si>
    <t>BDY. TORRES 5</t>
  </si>
  <si>
    <t>BDY. VIEJO VERGEL</t>
  </si>
  <si>
    <t>CERVEZA SOL LIMON SAL LATA</t>
  </si>
  <si>
    <t>CERVEZA TECATE LATA</t>
  </si>
  <si>
    <t>CERVEZA SUPERIOR LATA</t>
  </si>
  <si>
    <t>CERVEZA INDIO LATA</t>
  </si>
  <si>
    <t>CERVEZA DUFF LATA</t>
  </si>
  <si>
    <t>CERVEZA CORONA LATA</t>
  </si>
  <si>
    <t>CERVEZA CORONITA BOTELLA</t>
  </si>
  <si>
    <t>CERVEZA XX LAGER BOTELLA</t>
  </si>
  <si>
    <t>CERVEZA MODELO FAMILIAR</t>
  </si>
  <si>
    <t>REF. COCA-COLA</t>
  </si>
  <si>
    <t>REF. JARRITOS</t>
  </si>
  <si>
    <t>REF. SQUIRT</t>
  </si>
  <si>
    <t>REF. PEPSI-COLA</t>
  </si>
  <si>
    <t>REF. LULU</t>
  </si>
  <si>
    <t>REF. SIDRAL</t>
  </si>
  <si>
    <t>REF. PASCUAL</t>
  </si>
  <si>
    <t>REF. YOLI</t>
  </si>
  <si>
    <t>AGUA MEMBERS MARK</t>
  </si>
  <si>
    <t>AGUA BONAFONT</t>
  </si>
  <si>
    <t>AGUA PEÑAFIEL</t>
  </si>
  <si>
    <t>AGUA CIEL</t>
  </si>
  <si>
    <t>AGUA E-PURA</t>
  </si>
  <si>
    <t>AGUA LOS VOLCANES</t>
  </si>
  <si>
    <t>CREMA DE ALMENDRA ORENDAIN</t>
  </si>
  <si>
    <t>CREMA DE COCO CALAHUA</t>
  </si>
  <si>
    <t>CREMA DE WHISKY BAILEYS CARAMELO</t>
  </si>
  <si>
    <t>CREMA H. VALLET DE CASSIS</t>
  </si>
  <si>
    <t>CREMA TEQUILADOR DE CHOCOLATE</t>
  </si>
  <si>
    <t>CREMA H. VALLET DE MANDARINA</t>
  </si>
  <si>
    <t>CREMA DE WHISKY BAILEYS</t>
  </si>
  <si>
    <t>CREMA DE TEQUILA QUITA PENAS</t>
  </si>
  <si>
    <t>CREMA FLAMINGO DE CACAO OBSC</t>
  </si>
  <si>
    <t>CREMA DE CASSIS DE DIJON SISCA</t>
  </si>
  <si>
    <t>CREMA DE WHISKY GLENBAYS</t>
  </si>
  <si>
    <t>PRECIO UNITARIO</t>
  </si>
  <si>
    <t>BEBIDAS</t>
  </si>
  <si>
    <t>TOTAL VENDIDO</t>
  </si>
  <si>
    <t>vinos</t>
  </si>
  <si>
    <t>aperitivos</t>
  </si>
  <si>
    <t>bebidas energeticas</t>
  </si>
  <si>
    <t>brandys</t>
  </si>
  <si>
    <t>cerveza</t>
  </si>
  <si>
    <t>refresco</t>
  </si>
  <si>
    <t>aguas</t>
  </si>
  <si>
    <t>cremas</t>
  </si>
  <si>
    <t>VENDEDOR</t>
  </si>
  <si>
    <t>LUIS</t>
  </si>
  <si>
    <t>ARMANDO</t>
  </si>
  <si>
    <t>ROGELIO</t>
  </si>
  <si>
    <t>FANNY</t>
  </si>
  <si>
    <t>ROSA</t>
  </si>
  <si>
    <t>ESTELA</t>
  </si>
  <si>
    <t>RUTH</t>
  </si>
  <si>
    <t>JUDITH</t>
  </si>
  <si>
    <t>FERNANDO</t>
  </si>
  <si>
    <t>SABELY</t>
  </si>
  <si>
    <t>OMAR</t>
  </si>
  <si>
    <t>BRUNO</t>
  </si>
  <si>
    <t>ISABEL</t>
  </si>
  <si>
    <t>ROXANA</t>
  </si>
  <si>
    <t>ALMA</t>
  </si>
  <si>
    <t>MARGARITA</t>
  </si>
  <si>
    <t>MIGUEL</t>
  </si>
  <si>
    <t>AGUSTIN</t>
  </si>
  <si>
    <t>ROMAN</t>
  </si>
  <si>
    <t>LORETO</t>
  </si>
  <si>
    <t>AUGUSTO</t>
  </si>
  <si>
    <t>OCTAVIO</t>
  </si>
  <si>
    <t>JIMENA</t>
  </si>
  <si>
    <t>JESUS</t>
  </si>
  <si>
    <t>JOHANA</t>
  </si>
  <si>
    <t>ALPHA</t>
  </si>
  <si>
    <t>GILDA</t>
  </si>
  <si>
    <t>HORACIO</t>
  </si>
  <si>
    <t>HOMERO</t>
  </si>
  <si>
    <t>ADRIAN</t>
  </si>
  <si>
    <t>ESTEBAN</t>
  </si>
  <si>
    <t>ENRIQUE</t>
  </si>
  <si>
    <t>CHRISTIAN</t>
  </si>
  <si>
    <t>EUSEBIO</t>
  </si>
  <si>
    <t>OSCAR</t>
  </si>
  <si>
    <t>CLARISA</t>
  </si>
  <si>
    <t>CARLOS</t>
  </si>
  <si>
    <t>ANTONIO</t>
  </si>
  <si>
    <t>ANGEL</t>
  </si>
  <si>
    <t>ANGELICA</t>
  </si>
  <si>
    <t>ANGELINA</t>
  </si>
  <si>
    <t>MOISES</t>
  </si>
  <si>
    <t>ISAIAS</t>
  </si>
  <si>
    <t>JACK</t>
  </si>
  <si>
    <t>LUCAS</t>
  </si>
  <si>
    <t>MATIAS</t>
  </si>
  <si>
    <t>MATEO</t>
  </si>
  <si>
    <t>PABLO</t>
  </si>
  <si>
    <t>JUAN</t>
  </si>
  <si>
    <t>JOSEFINA</t>
  </si>
  <si>
    <t>ROSARIO</t>
  </si>
  <si>
    <t>ANA</t>
  </si>
  <si>
    <t>KAREN</t>
  </si>
  <si>
    <t>BERTHA</t>
  </si>
  <si>
    <t>LUCIA</t>
  </si>
  <si>
    <t>YOLANDA</t>
  </si>
  <si>
    <t>FRANCISCA</t>
  </si>
  <si>
    <t>GILBERTO</t>
  </si>
  <si>
    <t>AIDE</t>
  </si>
  <si>
    <t>LYSA</t>
  </si>
  <si>
    <t>ELISA</t>
  </si>
  <si>
    <t>ELISABETH</t>
  </si>
  <si>
    <t>ALISARIN</t>
  </si>
  <si>
    <t>LIZ</t>
  </si>
  <si>
    <t>ROMERO</t>
  </si>
  <si>
    <t>NICACIO</t>
  </si>
  <si>
    <t>IGNACIO</t>
  </si>
  <si>
    <t>UNIDADES VENDIDAS</t>
  </si>
  <si>
    <t>DESCRIPCION</t>
  </si>
  <si>
    <t>ROJAS</t>
  </si>
  <si>
    <t>RUIZ</t>
  </si>
  <si>
    <t>ZAMORA</t>
  </si>
  <si>
    <t>HERNANDEZ</t>
  </si>
  <si>
    <t>ROBLES</t>
  </si>
  <si>
    <t>CASAS</t>
  </si>
  <si>
    <t>PEREZ</t>
  </si>
  <si>
    <t>DIAZ</t>
  </si>
  <si>
    <t>MEZA</t>
  </si>
  <si>
    <t>OVIEDO</t>
  </si>
  <si>
    <t>DEL VALLE</t>
  </si>
  <si>
    <t>GONZALEZ</t>
  </si>
  <si>
    <t>DE LA O</t>
  </si>
  <si>
    <t>MARTINEZ</t>
  </si>
  <si>
    <t>PEREIRA</t>
  </si>
  <si>
    <t>SUAREZ</t>
  </si>
  <si>
    <t>GOMEZ</t>
  </si>
  <si>
    <t>LOPEZ</t>
  </si>
  <si>
    <t>RUSTRIAN</t>
  </si>
  <si>
    <t>SALAS</t>
  </si>
  <si>
    <t>BOCANEGRA</t>
  </si>
  <si>
    <t>MACEDO</t>
  </si>
  <si>
    <t>MONROY</t>
  </si>
  <si>
    <t>MELLADO</t>
  </si>
  <si>
    <t>NARANJO</t>
  </si>
  <si>
    <t>JIMENEZ</t>
  </si>
  <si>
    <t>SOLIZ</t>
  </si>
  <si>
    <t>INFANTE</t>
  </si>
  <si>
    <t>GUISA</t>
  </si>
  <si>
    <t>LEYVA</t>
  </si>
  <si>
    <t>MORA</t>
  </si>
  <si>
    <t>CASTILLO</t>
  </si>
  <si>
    <t>VALDIVIA</t>
  </si>
  <si>
    <t>GODINEZ</t>
  </si>
  <si>
    <t>CAJALES</t>
  </si>
  <si>
    <t>ARREDONDO</t>
  </si>
  <si>
    <t>ARROLLO</t>
  </si>
  <si>
    <t>GUARDADO</t>
  </si>
  <si>
    <t>OSORIO</t>
  </si>
  <si>
    <t>ACATITLA</t>
  </si>
  <si>
    <t>CRUZ</t>
  </si>
  <si>
    <t>JUAREZ</t>
  </si>
  <si>
    <t>DE LA GARZA</t>
  </si>
  <si>
    <t>SORRENTO</t>
  </si>
  <si>
    <t>ERIVES</t>
  </si>
  <si>
    <t>CHEDRAUI</t>
  </si>
  <si>
    <t>ABAD</t>
  </si>
  <si>
    <t>ABASOLO</t>
  </si>
  <si>
    <t>ENSASTEGUI</t>
  </si>
  <si>
    <t>SANSEN</t>
  </si>
  <si>
    <t>PASARAN</t>
  </si>
  <si>
    <t>RAMIREZ</t>
  </si>
  <si>
    <t>SANTOLLO</t>
  </si>
  <si>
    <t>BAEZA</t>
  </si>
  <si>
    <t>RICO</t>
  </si>
  <si>
    <t>VALDEZ</t>
  </si>
  <si>
    <t>VERGARA</t>
  </si>
  <si>
    <t>COSTILLA</t>
  </si>
  <si>
    <t>COSILLO</t>
  </si>
  <si>
    <t>ECHEVERRIA</t>
  </si>
  <si>
    <t>HURTADO</t>
  </si>
  <si>
    <t>PEÑA</t>
  </si>
  <si>
    <t>OBRADOR</t>
  </si>
  <si>
    <t>CALDERON</t>
  </si>
  <si>
    <t>ALCANTARA</t>
  </si>
  <si>
    <t>M</t>
  </si>
  <si>
    <t>F</t>
  </si>
  <si>
    <t>A. PATERNO</t>
  </si>
  <si>
    <t>SEXO</t>
  </si>
  <si>
    <t>NÚMERO DE EQUIPO</t>
  </si>
  <si>
    <t>SUELDO BASE</t>
  </si>
  <si>
    <t>SUELDO NETO</t>
  </si>
  <si>
    <t>FECHA DE INGRESO</t>
  </si>
  <si>
    <t>AÑOS DE SERVICIO</t>
  </si>
  <si>
    <t>POR JUVILAR</t>
  </si>
  <si>
    <t>RFC SIN HOMOCLAVE</t>
  </si>
  <si>
    <t>BONO 5% X VENTAS &gt; 40000</t>
  </si>
  <si>
    <t>Bodegas Alianza</t>
  </si>
  <si>
    <t>Resuelva las siguientes preguntas aquí en Microsoft Excel y a través de consultas en Microsoft Access</t>
  </si>
  <si>
    <t>1. ¿Quién es el vendedor que más vendio, a que equipo pertenece y cual es el monto vendido?</t>
  </si>
  <si>
    <t>2. ¿Cuál fue el producto más vendidos y con cuantas unidades?</t>
  </si>
  <si>
    <t>3. ¿Cuál fue el monto total de ventas por parte de las trabajadoras?</t>
  </si>
  <si>
    <t>4. ¿Cuál fue el monto total de ventas por parte de los trabajadores?</t>
  </si>
  <si>
    <t>COMISIÓN 10%</t>
  </si>
  <si>
    <t>IVA 16%</t>
  </si>
  <si>
    <t>Juvilación Hombres: 35 años</t>
  </si>
  <si>
    <t>Juvilación Mujeres: 30 años</t>
  </si>
  <si>
    <t>TIPO DE BEBIDA</t>
  </si>
  <si>
    <t>Vendedores</t>
  </si>
  <si>
    <t>Ventas</t>
  </si>
  <si>
    <t>ID Bebida</t>
  </si>
  <si>
    <t>A. MATERNO</t>
  </si>
  <si>
    <t>Bebidas2</t>
  </si>
  <si>
    <t>ID VENDEDOR</t>
  </si>
  <si>
    <t>HORA VENTA</t>
  </si>
  <si>
    <t>ID VENTA</t>
  </si>
  <si>
    <t>DETALLES VENTA</t>
  </si>
  <si>
    <t>FECHA VENTA</t>
  </si>
  <si>
    <t>INSERT INTO"Alianza_SC"."cat_Vendedor"(Nom_ven,Apa_ven,Ama_ven,FechaIngreso_ven,Sex_ven,Id_equipo,RFC_ven) VALUES ('LUIS','ROJAS','ABAD','2000/08/21','M',1,'ROAL000821');</t>
  </si>
  <si>
    <t>INSERT INTO"Alianza_SC"."cat_Vendedor"(Nom_ven,Apa_ven,Ama_ven,FechaIngreso_ven,Sex_ven,Id_equipo,RFC_ven) VALUES ('ARMANDO','RUIZ','ABASOLO','1996/10/14','M',1,'RUAA961014');</t>
  </si>
  <si>
    <t>INSERT INTO"Alianza_SC"."cat_Vendedor"(Nom_ven,Apa_ven,Ama_ven,FechaIngreso_ven,Sex_ven,Id_equipo,RFC_ven) VALUES ('ROGELIO','ZAMORA','ACATITLA','2003/02/18','M',1,'ZAAR030218');</t>
  </si>
  <si>
    <t>INSERT INTO"Alianza_SC"."cat_Vendedor"(Nom_ven,Apa_ven,Ama_ven,FechaIngreso_ven,Sex_ven,Id_equipo,RFC_ven) VALUES ('FANNY','HERNANDEZ','ALCANTARA','1999/03/21','F',5,'HEAF990321');</t>
  </si>
  <si>
    <t>INSERT INTO"Alianza_SC"."cat_Vendedor"(Nom_ven,Apa_ven,Ama_ven,FechaIngreso_ven,Sex_ven,Id_equipo,RFC_ven) VALUES ('ROSA','ROBLES','ARREDONDO','2012/09/15','F',5,'ROAR120915');</t>
  </si>
  <si>
    <t>INSERT INTO"Alianza_SC"."cat_Vendedor"(Nom_ven,Apa_ven,Ama_ven,FechaIngreso_ven,Sex_ven,Id_equipo,RFC_ven) VALUES ('ESTELA','CASAS','ARROLLO','1989/08/01','F',3,'CAAE890801');</t>
  </si>
  <si>
    <t>INSERT INTO"Alianza_SC"."cat_Vendedor"(Nom_ven,Apa_ven,Ama_ven,FechaIngreso_ven,Sex_ven,Id_equipo,RFC_ven) VALUES ('RUTH','PEREZ','BAEZA','1985/10/22','F',2,'PEBR851022');</t>
  </si>
  <si>
    <t>INSERT INTO"Alianza_SC"."cat_Vendedor"(Nom_ven,Apa_ven,Ama_ven,FechaIngreso_ven,Sex_ven,Id_equipo,RFC_ven) VALUES ('JUDITH','DIAZ','BOCANEGRA','1994/02/04','F',2,'DIBJ940204');</t>
  </si>
  <si>
    <t>INSERT INTO"Alianza_SC"."cat_Vendedor"(Nom_ven,Apa_ven,Ama_ven,FechaIngreso_ven,Sex_ven,Id_equipo,RFC_ven) VALUES ('FERNANDO','MEZA','CAJALES','2010/01/15','M',4,'MECF100115');</t>
  </si>
  <si>
    <t>INSERT INTO"Alianza_SC"."cat_Vendedor"(Nom_ven,Apa_ven,Ama_ven,FechaIngreso_ven,Sex_ven,Id_equipo,RFC_ven) VALUES ('SABELY','OVIEDO','CALDERON','2019/04/30','F',4,'OVCS190430');</t>
  </si>
  <si>
    <t>INSERT INTO"Alianza_SC"."cat_Vendedor"(Nom_ven,Apa_ven,Ama_ven,FechaIngreso_ven,Sex_ven,Id_equipo,RFC_ven) VALUES ('OMAR','DEL VALLE','CASAS','2011/05/26','M',4,'DECO110526');</t>
  </si>
  <si>
    <t>INSERT INTO"Alianza_SC"."cat_Vendedor"(Nom_ven,Apa_ven,Ama_ven,FechaIngreso_ven,Sex_ven,Id_equipo,RFC_ven) VALUES ('BRUNO','GONZALEZ','CASTILLO','2018/09/21','M',4,'GOCB180921');</t>
  </si>
  <si>
    <t>INSERT INTO"Alianza_SC"."cat_Vendedor"(Nom_ven,Apa_ven,Ama_ven,FechaIngreso_ven,Sex_ven,Id_equipo,RFC_ven) VALUES ('ISABEL','DE LA O','CHEDRAUI','2020/11/16','F',1,'DECI201116');</t>
  </si>
  <si>
    <t>INSERT INTO"Alianza_SC"."cat_Vendedor"(Nom_ven,Apa_ven,Ama_ven,FechaIngreso_ven,Sex_ven,Id_equipo,RFC_ven) VALUES ('ROXANA','MARTINEZ','COSILLO','1999/02/28','F',1,'MACR990228');</t>
  </si>
  <si>
    <t>INSERT INTO"Alianza_SC"."cat_Vendedor"(Nom_ven,Apa_ven,Ama_ven,FechaIngreso_ven,Sex_ven,Id_equipo,RFC_ven) VALUES ('ALMA','PEREIRA','COSTILLA','2016/02/14','F',3,'PECA160214');</t>
  </si>
  <si>
    <t>INSERT INTO"Alianza_SC"."cat_Vendedor"(Nom_ven,Apa_ven,Ama_ven,FechaIngreso_ven,Sex_ven,Id_equipo,RFC_ven) VALUES ('MARGARITA','SUAREZ','CRUZ','2020/06/15','F',3,'SUCM200615');</t>
  </si>
  <si>
    <t>INSERT INTO"Alianza_SC"."cat_Vendedor"(Nom_ven,Apa_ven,Ama_ven,FechaIngreso_ven,Sex_ven,Id_equipo,RFC_ven) VALUES ('MIGUEL','GOMEZ','DE LA GARZA','2013/12/14','M',3,'GODM131214');</t>
  </si>
  <si>
    <t>INSERT INTO"Alianza_SC"."cat_Vendedor"(Nom_ven,Apa_ven,Ama_ven,FechaIngreso_ven,Sex_ven,Id_equipo,RFC_ven) VALUES ('AGUSTIN','LOPEZ','DE LA O','2005/08/29','M',3,'LODA050829');</t>
  </si>
  <si>
    <t>INSERT INTO"Alianza_SC"."cat_Vendedor"(Nom_ven,Apa_ven,Ama_ven,FechaIngreso_ven,Sex_ven,Id_equipo,RFC_ven) VALUES ('ROMAN','RUSTRIAN','DEL VALLE','1999/07/23','M',3,'RUDR990723');</t>
  </si>
  <si>
    <t>INSERT INTO"Alianza_SC"."cat_Vendedor"(Nom_ven,Apa_ven,Ama_ven,FechaIngreso_ven,Sex_ven,Id_equipo,RFC_ven) VALUES ('LORETO','ROMERO','DIAZ','2012/12/16','M',2,'RODL121216');</t>
  </si>
  <si>
    <t>INSERT INTO"Alianza_SC"."cat_Vendedor"(Nom_ven,Apa_ven,Ama_ven,FechaIngreso_ven,Sex_ven,Id_equipo,RFC_ven) VALUES ('AUGUSTO','SALAS','ECHEVERRIA','2017/12/24','M',2,'SAEA171224');</t>
  </si>
  <si>
    <t>INSERT INTO"Alianza_SC"."cat_Vendedor"(Nom_ven,Apa_ven,Ama_ven,FechaIngreso_ven,Sex_ven,Id_equipo,RFC_ven) VALUES ('OCTAVIO','BOCANEGRA','ENSASTEGUI','1998/05/21','M',2,'BOEO980521');</t>
  </si>
  <si>
    <t>INSERT INTO"Alianza_SC"."cat_Vendedor"(Nom_ven,Apa_ven,Ama_ven,FechaIngreso_ven,Sex_ven,Id_equipo,RFC_ven) VALUES ('JIMENA','MACEDO','ERIVES','2000/05/05','F',2,'MAEJ000505');</t>
  </si>
  <si>
    <t>INSERT INTO"Alianza_SC"."cat_Vendedor"(Nom_ven,Apa_ven,Ama_ven,FechaIngreso_ven,Sex_ven,Id_equipo,RFC_ven) VALUES ('JESUS','MONROY','GODINEZ','2020/04/30','M',5,'MOGJ200430');</t>
  </si>
  <si>
    <t>INSERT INTO"Alianza_SC"."cat_Vendedor"(Nom_ven,Apa_ven,Ama_ven,FechaIngreso_ven,Sex_ven,Id_equipo,RFC_ven) VALUES ('JOHANA','MELLADO','GOMEZ','2011/11/11','F',5,'MEGJ111111');</t>
  </si>
  <si>
    <t>INSERT INTO"Alianza_SC"."cat_Vendedor"(Nom_ven,Apa_ven,Ama_ven,FechaIngreso_ven,Sex_ven,Id_equipo,RFC_ven) VALUES ('ALPHA','NARANJO','GONZALEZ','2019/01/19','F',5,'NAGA190119');</t>
  </si>
  <si>
    <t>INSERT INTO"Alianza_SC"."cat_Vendedor"(Nom_ven,Apa_ven,Ama_ven,FechaIngreso_ven,Sex_ven,Id_equipo,RFC_ven) VALUES ('GILDA','JIMENEZ','GUARDADO','2020/12/12','F',5,'JIGG201212');</t>
  </si>
  <si>
    <t>INSERT INTO"Alianza_SC"."cat_Vendedor"(Nom_ven,Apa_ven,Ama_ven,FechaIngreso_ven,Sex_ven,Id_equipo,RFC_ven) VALUES ('HORACIO','SOLIZ','GUISA','2008/03/16','M',5,'SOGH080316');</t>
  </si>
  <si>
    <t>INSERT INTO"Alianza_SC"."cat_Vendedor"(Nom_ven,Apa_ven,Ama_ven,FechaIngreso_ven,Sex_ven,Id_equipo,RFC_ven) VALUES ('HOMERO','INFANTE','HERNANDEZ','2000/08/21','M',5,'INHH000821');</t>
  </si>
  <si>
    <t>INSERT INTO"Alianza_SC"."cat_Vendedor"(Nom_ven,Apa_ven,Ama_ven,FechaIngreso_ven,Sex_ven,Id_equipo,RFC_ven) VALUES ('ADRIAN','GUISA','HURTADO','1996/10/14','M',5,'GUHA961014');</t>
  </si>
  <si>
    <t>INSERT INTO"Alianza_SC"."cat_Vendedor"(Nom_ven,Apa_ven,Ama_ven,FechaIngreso_ven,Sex_ven,Id_equipo,RFC_ven) VALUES ('ESTEBAN','LEYVA','INFANTE','2003/02/18','M',3,'LEIE030218');</t>
  </si>
  <si>
    <t>INSERT INTO"Alianza_SC"."cat_Vendedor"(Nom_ven,Apa_ven,Ama_ven,FechaIngreso_ven,Sex_ven,Id_equipo,RFC_ven) VALUES ('ENRIQUE','MORA','JIMENEZ','1999/03/21','M',5,'MOJE990321');</t>
  </si>
  <si>
    <t>INSERT INTO"Alianza_SC"."cat_Vendedor"(Nom_ven,Apa_ven,Ama_ven,FechaIngreso_ven,Sex_ven,Id_equipo,RFC_ven) VALUES ('CHRISTIAN','CASTILLO','JUAREZ','2012/09/15','M',4,'CAJC120915');</t>
  </si>
  <si>
    <t>INSERT INTO"Alianza_SC"."cat_Vendedor"(Nom_ven,Apa_ven,Ama_ven,FechaIngreso_ven,Sex_ven,Id_equipo,RFC_ven) VALUES ('EUSEBIO','VALDIVIA','LEYVA','1989/08/01','M',4,'VALE890801');</t>
  </si>
  <si>
    <t>INSERT INTO"Alianza_SC"."cat_Vendedor"(Nom_ven,Apa_ven,Ama_ven,FechaIngreso_ven,Sex_ven,Id_equipo,RFC_ven) VALUES ('OSCAR','SUAREZ','LOPEZ','1985/10/22','M',2,'SULO851022');</t>
  </si>
  <si>
    <t>INSERT INTO"Alianza_SC"."cat_Vendedor"(Nom_ven,Apa_ven,Ama_ven,FechaIngreso_ven,Sex_ven,Id_equipo,RFC_ven) VALUES ('CLARISA','GODINEZ','LOPEZ','1994/02/04','F',2,'GOLC940204');</t>
  </si>
  <si>
    <t>INSERT INTO"Alianza_SC"."cat_Vendedor"(Nom_ven,Apa_ven,Ama_ven,FechaIngreso_ven,Sex_ven,Id_equipo,RFC_ven) VALUES ('CARLOS','CAJALES','MACEDO','2010/01/15','M',2,'CAMC100115');</t>
  </si>
  <si>
    <t>INSERT INTO"Alianza_SC"."cat_Vendedor"(Nom_ven,Apa_ven,Ama_ven,FechaIngreso_ven,Sex_ven,Id_equipo,RFC_ven) VALUES ('ARMANDO','ARREDONDO','MARTINEZ','2019/04/30','M',1,'ARMA190430');</t>
  </si>
  <si>
    <t>INSERT INTO"Alianza_SC"."cat_Vendedor"(Nom_ven,Apa_ven,Ama_ven,FechaIngreso_ven,Sex_ven,Id_equipo,RFC_ven) VALUES ('ANTONIO','ARROLLO','MELLADO','2011/05/26','M',1,'ARMA110526');</t>
  </si>
  <si>
    <t>INSERT INTO"Alianza_SC"."cat_Vendedor"(Nom_ven,Apa_ven,Ama_ven,FechaIngreso_ven,Sex_ven,Id_equipo,RFC_ven) VALUES ('ANGEL','GUARDADO','MEZA','2018/09/21','M',1,'GUMA180921');</t>
  </si>
  <si>
    <t>INSERT INTO"Alianza_SC"."cat_Vendedor"(Nom_ven,Apa_ven,Ama_ven,FechaIngreso_ven,Sex_ven,Id_equipo,RFC_ven) VALUES ('ANGELICA','OSORIO','MONROY','2020/11/16','F',3,'OSMA201116');</t>
  </si>
  <si>
    <t>INSERT INTO"Alianza_SC"."cat_Vendedor"(Nom_ven,Apa_ven,Ama_ven,FechaIngreso_ven,Sex_ven,Id_equipo,RFC_ven) VALUES ('ANGELINA','ACATITLA','MORA','1999/02/28','F',3,'ACMA990228');</t>
  </si>
  <si>
    <t>INSERT INTO"Alianza_SC"."cat_Vendedor"(Nom_ven,Apa_ven,Ama_ven,FechaIngreso_ven,Sex_ven,Id_equipo,RFC_ven) VALUES ('MOISES','CRUZ','NARANJO','2016/02/14','M',3,'CRNM160214');</t>
  </si>
  <si>
    <t>INSERT INTO"Alianza_SC"."cat_Vendedor"(Nom_ven,Apa_ven,Ama_ven,FechaIngreso_ven,Sex_ven,Id_equipo,RFC_ven) VALUES ('ISAIAS','JUAREZ','OBRADOR','2020/06/15','M',1,'JUOI200615');</t>
  </si>
  <si>
    <t>INSERT INTO"Alianza_SC"."cat_Vendedor"(Nom_ven,Apa_ven,Ama_ven,FechaIngreso_ven,Sex_ven,Id_equipo,RFC_ven) VALUES ('JACK','DE LA GARZA','OSORIO','2013/12/14','M',1,'DEOJ131214');</t>
  </si>
  <si>
    <t>INSERT INTO"Alianza_SC"."cat_Vendedor"(Nom_ven,Apa_ven,Ama_ven,FechaIngreso_ven,Sex_ven,Id_equipo,RFC_ven) VALUES ('LUCAS','SORRENTO','OVIEDO','2005/08/29','M',1,'SOOL050829');</t>
  </si>
  <si>
    <t>INSERT INTO"Alianza_SC"."cat_Vendedor"(Nom_ven,Apa_ven,Ama_ven,FechaIngreso_ven,Sex_ven,Id_equipo,RFC_ven) VALUES ('MATIAS','ERIVES','PASARAN','1999/07/23','M',1,'ERPM990723');</t>
  </si>
  <si>
    <t>INSERT INTO"Alianza_SC"."cat_Vendedor"(Nom_ven,Apa_ven,Ama_ven,FechaIngreso_ven,Sex_ven,Id_equipo,RFC_ven) VALUES ('MATEO','CHEDRAUI','PEÑA','2012/12/16','M',1,'CHPM121216');</t>
  </si>
  <si>
    <t>INSERT INTO"Alianza_SC"."cat_Vendedor"(Nom_ven,Apa_ven,Ama_ven,FechaIngreso_ven,Sex_ven,Id_equipo,RFC_ven) VALUES ('PABLO','ABAD','PEREIRA','2017/12/24','M',2,'ABPP171224');</t>
  </si>
  <si>
    <t>INSERT INTO"Alianza_SC"."cat_Vendedor"(Nom_ven,Apa_ven,Ama_ven,FechaIngreso_ven,Sex_ven,Id_equipo,RFC_ven) VALUES ('JUAN','ABASOLO','PEREZ','1998/05/21','M',2,'ABPJ980521');</t>
  </si>
  <si>
    <t>INSERT INTO"Alianza_SC"."cat_Vendedor"(Nom_ven,Apa_ven,Ama_ven,FechaIngreso_ven,Sex_ven,Id_equipo,RFC_ven) VALUES ('JOSEFINA','ENSASTEGUI','RAMIREZ','2000/05/05','F',2,'ENRJ000505');</t>
  </si>
  <si>
    <t>INSERT INTO"Alianza_SC"."cat_Vendedor"(Nom_ven,Apa_ven,Ama_ven,FechaIngreso_ven,Sex_ven,Id_equipo,RFC_ven) VALUES ('ROSARIO','SANSEN','RICO','2020/04/30','F',3,'SARR200430');</t>
  </si>
  <si>
    <t>INSERT INTO"Alianza_SC"."cat_Vendedor"(Nom_ven,Apa_ven,Ama_ven,FechaIngreso_ven,Sex_ven,Id_equipo,RFC_ven) VALUES ('ANA','PASARAN','ROBLES','2011/11/11','F',3,'PARA111111');</t>
  </si>
  <si>
    <t>INSERT INTO"Alianza_SC"."cat_Vendedor"(Nom_ven,Apa_ven,Ama_ven,FechaIngreso_ven,Sex_ven,Id_equipo,RFC_ven) VALUES ('KAREN','RAMIREZ','ROJAS','2019/01/19','F',3,'RARK190119');</t>
  </si>
  <si>
    <t>INSERT INTO"Alianza_SC"."cat_Vendedor"(Nom_ven,Apa_ven,Ama_ven,FechaIngreso_ven,Sex_ven,Id_equipo,RFC_ven) VALUES ('BERTHA','SANTOLLO','ROMERO','2020/12/12','F',3,'SARB201212');</t>
  </si>
  <si>
    <t>INSERT INTO"Alianza_SC"."cat_Vendedor"(Nom_ven,Apa_ven,Ama_ven,FechaIngreso_ven,Sex_ven,Id_equipo,RFC_ven) VALUES ('LUCIA','BAEZA','RUIZ','2008/03/16','F',3,'BARL080316');</t>
  </si>
  <si>
    <t>INSERT INTO"Alianza_SC"."cat_Vendedor"(Nom_ven,Apa_ven,Ama_ven,FechaIngreso_ven,Sex_ven,Id_equipo,RFC_ven) VALUES ('YOLANDA','RICO','RUSTRIAN','2000/08/21','F',5,'RIRY000821');</t>
  </si>
  <si>
    <t>INSERT INTO"Alianza_SC"."cat_Vendedor"(Nom_ven,Apa_ven,Ama_ven,FechaIngreso_ven,Sex_ven,Id_equipo,RFC_ven) VALUES ('FRANCISCA','VALDEZ','SALAS','1996/10/14','F',5,'VASF961014');</t>
  </si>
  <si>
    <t>INSERT INTO"Alianza_SC"."cat_Vendedor"(Nom_ven,Apa_ven,Ama_ven,FechaIngreso_ven,Sex_ven,Id_equipo,RFC_ven) VALUES ('GILBERTO','VERGARA','SANSEN','2003/02/18','M',4,'VESG030218');</t>
  </si>
  <si>
    <t>INSERT INTO"Alianza_SC"."cat_Vendedor"(Nom_ven,Apa_ven,Ama_ven,FechaIngreso_ven,Sex_ven,Id_equipo,RFC_ven) VALUES ('AIDE','COSTILLA','SANTOLLO','1999/03/21','F',4,'COSA990321');</t>
  </si>
  <si>
    <t>INSERT INTO"Alianza_SC"."cat_Vendedor"(Nom_ven,Apa_ven,Ama_ven,FechaIngreso_ven,Sex_ven,Id_equipo,RFC_ven) VALUES ('LYSA','COSILLO','SOLIZ','2012/09/15','F',4,'COSL120915');</t>
  </si>
  <si>
    <t>INSERT INTO"Alianza_SC"."cat_Vendedor"(Nom_ven,Apa_ven,Ama_ven,FechaIngreso_ven,Sex_ven,Id_equipo,RFC_ven) VALUES ('ELISA','ECHEVERRIA','SORRENTO','1989/08/01','F',4,'ECSE890801');</t>
  </si>
  <si>
    <t>INSERT INTO"Alianza_SC"."cat_Vendedor"(Nom_ven,Apa_ven,Ama_ven,FechaIngreso_ven,Sex_ven,Id_equipo,RFC_ven) VALUES ('ELISABETH','LOPEZ','SUAREZ','1985/10/22','F',4,'LOSE851022');</t>
  </si>
  <si>
    <t>INSERT INTO"Alianza_SC"."cat_Vendedor"(Nom_ven,Apa_ven,Ama_ven,FechaIngreso_ven,Sex_ven,Id_equipo,RFC_ven) VALUES ('ALISARIN','HURTADO','SUAREZ','1994/02/04','F',2,'HUSA940204');</t>
  </si>
  <si>
    <t>INSERT INTO"Alianza_SC"."cat_Vendedor"(Nom_ven,Apa_ven,Ama_ven,FechaIngreso_ven,Sex_ven,Id_equipo,RFC_ven) VALUES ('LIZ','PEÑA','VALDEZ','2010/01/15','F',2,'PEVL100115');</t>
  </si>
  <si>
    <t>INSERT INTO"Alianza_SC"."cat_Vendedor"(Nom_ven,Apa_ven,Ama_ven,FechaIngreso_ven,Sex_ven,Id_equipo,RFC_ven) VALUES ('ROMERO','OBRADOR','VALDIVIA','2019/04/30','M',2,'OBVR190430');</t>
  </si>
  <si>
    <t>INSERT INTO"Alianza_SC"."cat_Vendedor"(Nom_ven,Apa_ven,Ama_ven,FechaIngreso_ven,Sex_ven,Id_equipo,RFC_ven) VALUES ('NICACIO','CALDERON','VERGARA','2011/05/26','M',3,'CAVN110526');</t>
  </si>
  <si>
    <t>INSERT INTO"Alianza_SC"."cat_Vendedor"(Nom_ven,Apa_ven,Ama_ven,FechaIngreso_ven,Sex_ven,Id_equipo,RFC_ven) VALUES ('IGNACIO','ALCANTARA','ZAMORA','2018/09/21','M',1,'ALZI180921');</t>
  </si>
  <si>
    <t>INSERT INTO"Alianza_SC"."Detalle_Ventas"(num_venta,id_prod,cantunidades) VALUES (1,1,35);</t>
  </si>
  <si>
    <t>INSERT INTO"Alianza_SC"."Detalle_Ventas"(num_venta,id_prod,cantunidades) VALUES (2,2,73);</t>
  </si>
  <si>
    <t>INSERT INTO"Alianza_SC"."Detalle_Ventas"(num_venta,id_prod,cantunidades) VALUES (3,3,3465);</t>
  </si>
  <si>
    <t>INSERT INTO"Alianza_SC"."Detalle_Ventas"(num_venta,id_prod,cantunidades) VALUES (4,4,686);</t>
  </si>
  <si>
    <t>INSERT INTO"Alianza_SC"."Detalle_Ventas"(num_venta,id_prod,cantunidades) VALUES (5,5,165);</t>
  </si>
  <si>
    <t>INSERT INTO"Alianza_SC"."Detalle_Ventas"(num_venta,id_prod,cantunidades) VALUES (6,6,419);</t>
  </si>
  <si>
    <t>INSERT INTO"Alianza_SC"."Detalle_Ventas"(num_venta,id_prod,cantunidades) VALUES (7,7,12);</t>
  </si>
  <si>
    <t>INSERT INTO"Alianza_SC"."Detalle_Ventas"(num_venta,id_prod,cantunidades) VALUES (8,8,783);</t>
  </si>
  <si>
    <t>INSERT INTO"Alianza_SC"."Detalle_Ventas"(num_venta,id_prod,cantunidades) VALUES (9,9,31);</t>
  </si>
  <si>
    <t>INSERT INTO"Alianza_SC"."Detalle_Ventas"(num_venta,id_prod,cantunidades) VALUES (10,10,45);</t>
  </si>
  <si>
    <t>INSERT INTO"Alianza_SC"."Detalle_Ventas"(num_venta,id_prod,cantunidades) VALUES (11,11,90);</t>
  </si>
  <si>
    <t>INSERT INTO"Alianza_SC"."Detalle_Ventas"(num_venta,id_prod,cantunidades) VALUES (12,12,280);</t>
  </si>
  <si>
    <t>INSERT INTO"Alianza_SC"."Detalle_Ventas"(num_venta,id_prod,cantunidades) VALUES (13,13,224);</t>
  </si>
  <si>
    <t>INSERT INTO"Alianza_SC"."Detalle_Ventas"(num_venta,id_prod,cantunidades) VALUES (14,14,49);</t>
  </si>
  <si>
    <t>INSERT INTO"Alianza_SC"."Detalle_Ventas"(num_venta,id_prod,cantunidades) VALUES (15,15,98);</t>
  </si>
  <si>
    <t>INSERT INTO"Alianza_SC"."Detalle_Ventas"(num_venta,id_prod,cantunidades) VALUES (16,16,479);</t>
  </si>
  <si>
    <t>INSERT INTO"Alianza_SC"."Detalle_Ventas"(num_venta,id_prod,cantunidades) VALUES (17,17,70);</t>
  </si>
  <si>
    <t>INSERT INTO"Alianza_SC"."Detalle_Ventas"(num_venta,id_prod,cantunidades) VALUES (18,18,62);</t>
  </si>
  <si>
    <t>INSERT INTO"Alianza_SC"."Detalle_Ventas"(num_venta,id_prod,cantunidades) VALUES (19,19,85);</t>
  </si>
  <si>
    <t>INSERT INTO"Alianza_SC"."Detalle_Ventas"(num_venta,id_prod,cantunidades) VALUES (20,20,19);</t>
  </si>
  <si>
    <t>INSERT INTO"Alianza_SC"."Detalle_Ventas"(num_venta,id_prod,cantunidades) VALUES (21,21,21);</t>
  </si>
  <si>
    <t>INSERT INTO"Alianza_SC"."Detalle_Ventas"(num_venta,id_prod,cantunidades) VALUES (22,22,46);</t>
  </si>
  <si>
    <t>INSERT INTO"Alianza_SC"."Detalle_Ventas"(num_venta,id_prod,cantunidades) VALUES (23,23,19);</t>
  </si>
  <si>
    <t>INSERT INTO"Alianza_SC"."Detalle_Ventas"(num_venta,id_prod,cantunidades) VALUES (24,24,37);</t>
  </si>
  <si>
    <t>INSERT INTO"Alianza_SC"."Detalle_Ventas"(num_venta,id_prod,cantunidades) VALUES (25,25,80);</t>
  </si>
  <si>
    <t>INSERT INTO"Alianza_SC"."Detalle_Ventas"(num_venta,id_prod,cantunidades) VALUES (26,26,310);</t>
  </si>
  <si>
    <t>INSERT INTO"Alianza_SC"."Detalle_Ventas"(num_venta,id_prod,cantunidades) VALUES (27,27,388);</t>
  </si>
  <si>
    <t>INSERT INTO"Alianza_SC"."Detalle_Ventas"(num_venta,id_prod,cantunidades) VALUES (28,28,1448);</t>
  </si>
  <si>
    <t>INSERT INTO"Alianza_SC"."Detalle_Ventas"(num_venta,id_prod,cantunidades) VALUES (29,29,122);</t>
  </si>
  <si>
    <t>INSERT INTO"Alianza_SC"."Detalle_Ventas"(num_venta,id_prod,cantunidades) VALUES (30,30,600);</t>
  </si>
  <si>
    <t>INSERT INTO"Alianza_SC"."Detalle_Ventas"(num_venta,id_prod,cantunidades) VALUES (31,31,2318);</t>
  </si>
  <si>
    <t>INSERT INTO"Alianza_SC"."Detalle_Ventas"(num_venta,id_prod,cantunidades) VALUES (32,32,3051);</t>
  </si>
  <si>
    <t>INSERT INTO"Alianza_SC"."Detalle_Ventas"(num_venta,id_prod,cantunidades) VALUES (33,33,215);</t>
  </si>
  <si>
    <t>INSERT INTO"Alianza_SC"."Detalle_Ventas"(num_venta,id_prod,cantunidades) VALUES (34,34,79);</t>
  </si>
  <si>
    <t>INSERT INTO"Alianza_SC"."Detalle_Ventas"(num_venta,id_prod,cantunidades) VALUES (35,35,852);</t>
  </si>
  <si>
    <t>INSERT INTO"Alianza_SC"."Detalle_Ventas"(num_venta,id_prod,cantunidades) VALUES (36,36,4989);</t>
  </si>
  <si>
    <t>INSERT INTO"Alianza_SC"."Detalle_Ventas"(num_venta,id_prod,cantunidades) VALUES (37,37,2260);</t>
  </si>
  <si>
    <t>INSERT INTO"Alianza_SC"."Detalle_Ventas"(num_venta,id_prod,cantunidades) VALUES (38,38,6584);</t>
  </si>
  <si>
    <t>INSERT INTO"Alianza_SC"."Detalle_Ventas"(num_venta,id_prod,cantunidades) VALUES (39,39,36842);</t>
  </si>
  <si>
    <t>INSERT INTO"Alianza_SC"."Detalle_Ventas"(num_venta,id_prod,cantunidades) VALUES (40,40,6045);</t>
  </si>
  <si>
    <t>INSERT INTO"Alianza_SC"."Detalle_Ventas"(num_venta,id_prod,cantunidades) VALUES (41,41,71967);</t>
  </si>
  <si>
    <t>INSERT INTO"Alianza_SC"."Detalle_Ventas"(num_venta,id_prod,cantunidades) VALUES (42,42,2392);</t>
  </si>
  <si>
    <t>INSERT INTO"Alianza_SC"."Detalle_Ventas"(num_venta,id_prod,cantunidades) VALUES (43,43,12540);</t>
  </si>
  <si>
    <t>INSERT INTO"Alianza_SC"."Detalle_Ventas"(num_venta,id_prod,cantunidades) VALUES (44,44,61157);</t>
  </si>
  <si>
    <t>INSERT INTO"Alianza_SC"."Detalle_Ventas"(num_venta,id_prod,cantunidades) VALUES (45,45,470);</t>
  </si>
  <si>
    <t>INSERT INTO"Alianza_SC"."Detalle_Ventas"(num_venta,id_prod,cantunidades) VALUES (46,46,652);</t>
  </si>
  <si>
    <t>INSERT INTO"Alianza_SC"."Detalle_Ventas"(num_venta,id_prod,cantunidades) VALUES (47,47,8228);</t>
  </si>
  <si>
    <t>INSERT INTO"Alianza_SC"."Detalle_Ventas"(num_venta,id_prod,cantunidades) VALUES (48,48,4747);</t>
  </si>
  <si>
    <t>INSERT INTO"Alianza_SC"."Detalle_Ventas"(num_venta,id_prod,cantunidades) VALUES (49,49,79);</t>
  </si>
  <si>
    <t>INSERT INTO"Alianza_SC"."Detalle_Ventas"(num_venta,id_prod,cantunidades) VALUES (50,50,790);</t>
  </si>
  <si>
    <t>INSERT INTO"Alianza_SC"."Detalle_Ventas"(num_venta,id_prod,cantunidades) VALUES (51,51,61);</t>
  </si>
  <si>
    <t>INSERT INTO"Alianza_SC"."Detalle_Ventas"(num_venta,id_prod,cantunidades) VALUES (52,52,550);</t>
  </si>
  <si>
    <t>INSERT INTO"Alianza_SC"."Detalle_Ventas"(num_venta,id_prod,cantunidades) VALUES (53,53,404);</t>
  </si>
  <si>
    <t>INSERT INTO"Alianza_SC"."Detalle_Ventas"(num_venta,id_prod,cantunidades) VALUES (54,54,40);</t>
  </si>
  <si>
    <t>INSERT INTO"Alianza_SC"."Detalle_Ventas"(num_venta,id_prod,cantunidades) VALUES (55,55,38);</t>
  </si>
  <si>
    <t>INSERT INTO"Alianza_SC"."Detalle_Ventas"(num_venta,id_prod,cantunidades) VALUES (56,56,47);</t>
  </si>
  <si>
    <t>INSERT INTO"Alianza_SC"."Detalle_Ventas"(num_venta,id_prod,cantunidades) VALUES (57,57,92);</t>
  </si>
  <si>
    <t>INSERT INTO"Alianza_SC"."Detalle_Ventas"(num_venta,id_prod,cantunidades) VALUES (58,58,8);</t>
  </si>
  <si>
    <t>INSERT INTO"Alianza_SC"."Detalle_Ventas"(num_venta,id_prod,cantunidades) VALUES (59,59,28);</t>
  </si>
  <si>
    <t>INSERT INTO"Alianza_SC"."Detalle_Ventas"(num_venta,id_prod,cantunidades) VALUES (60,60,8);</t>
  </si>
  <si>
    <t>INSERT INTO"Alianza_SC"."Detalle_Ventas"(num_venta,id_prod,cantunidades) VALUES (61,61,71);</t>
  </si>
  <si>
    <t>INSERT INTO"Alianza_SC"."Detalle_Ventas"(num_venta,id_prod,cantunidades) VALUES (62,62,4);</t>
  </si>
  <si>
    <t>INSERT INTO"Alianza_SC"."Detalle_Ventas"(num_venta,id_prod,cantunidades) VALUES (63,63,3);</t>
  </si>
  <si>
    <t>INSERT INTO"Alianza_SC"."Detalle_Ventas"(num_venta,id_prod,cantunidades) VALUES (64,64,22);</t>
  </si>
  <si>
    <t>INSERT INTO"Alianza_SC"."Detalle_Ventas"(num_venta,id_prod,cantunidades) VALUES (65,65,69);</t>
  </si>
  <si>
    <t>INSERT INTO"Alianza_SC"."Detalle_Ventas"(num_venta,id_prod,cantunidades) VALUES (66,66,45);</t>
  </si>
  <si>
    <t>INSERT INTO"Alianza_SC"."Detalle_Ventas"(num_venta,id_prod,cantunidades) VALUES (67,67,182);</t>
  </si>
  <si>
    <t>INSERT INTO"Alianza_SC"."Detalle_Ventas"(num_venta,id_prod,cantunidades) VALUES (68,68,208);</t>
  </si>
  <si>
    <t>INSERT INTO"Alianza_SC"."cat_Bebidas"(Nom_Bebida,Precio_bebida,Id_tipbebida) VALUES ('V.B. ESP. PETILLANT BRUT',300,8);</t>
  </si>
  <si>
    <t>INSERT INTO"Alianza_SC"."cat_Bebidas"(Nom_Bebida,Precio_bebida,Id_tipbebida) VALUES ('V.B. ESP. PROSECCO DI VALDOBBIADENE',348,8);</t>
  </si>
  <si>
    <t>INSERT INTO"Alianza_SC"."cat_Bebidas"(Nom_Bebida,Precio_bebida,Id_tipbebida) VALUES ('V.B. ESP. RIUNITE',22,8);</t>
  </si>
  <si>
    <t>INSERT INTO"Alianza_SC"."cat_Bebidas"(Nom_Bebida,Precio_bebida,Id_tipbebida) VALUES ('V.B. FRANCISCO UNDURRAGA SAUV. BLANC',112,8);</t>
  </si>
  <si>
    <t>INSERT INTO"Alianza_SC"."cat_Bebidas"(Nom_Bebida,Precio_bebida,Id_tipbebida) VALUES ('V.B. FRONTERA CHARDONNAY',456,8);</t>
  </si>
  <si>
    <t>INSERT INTO"Alianza_SC"."cat_Bebidas"(Nom_Bebida,Precio_bebida,Id_tipbebida) VALUES ('V.R. APALTAGUA GRAN VERANO CARMENERE',234,8);</t>
  </si>
  <si>
    <t>INSERT INTO"Alianza_SC"."cat_Bebidas"(Nom_Bebida,Precio_bebida,Id_tipbebida) VALUES ('V.R. E &amp; J GALLO WHITE ZINFANDEL',987,8);</t>
  </si>
  <si>
    <t>INSERT INTO"Alianza_SC"."cat_Bebidas"(Nom_Bebida,Precio_bebida,Id_tipbebida) VALUES ('V.R. ESP. MARTINI ROSE',126,8);</t>
  </si>
  <si>
    <t>INSERT INTO"Alianza_SC"."cat_Bebidas"(Nom_Bebida,Precio_bebida,Id_tipbebida) VALUES ('V.R. NOVALVA PINOT',409,8);</t>
  </si>
  <si>
    <t>INSERT INTO"Alianza_SC"."cat_Bebidas"(Nom_Bebida,Precio_bebida,Id_tipbebida) VALUES ('V.T. APALTAGUA GRAN VERANO CABERNET',222,8);</t>
  </si>
  <si>
    <t>INSERT INTO"Alianza_SC"."cat_Bebidas"(Nom_Bebida,Precio_bebida,Id_tipbebida) VALUES ('V.T. APALTAGUA GRAN VERANO CARMENERE',444,8);</t>
  </si>
  <si>
    <t>INSERT INTO"Alianza_SC"."cat_Bebidas"(Nom_Bebida,Precio_bebida,Id_tipbebida) VALUES ('V.T. ARNEGUI JOVEN EST MADERA',234,8);</t>
  </si>
  <si>
    <t>INSERT INTO"Alianza_SC"."cat_Bebidas"(Nom_Bebida,Precio_bebida,Id_tipbebida) VALUES ('V.T. ATALAYAS DE GOLBAN (14º)',123,8);</t>
  </si>
  <si>
    <t>INSERT INTO"Alianza_SC"."cat_Bebidas"(Nom_Bebida,Precio_bebida,Id_tipbebida) VALUES ('V.T. BAREFOOT CABERNET',567,8);</t>
  </si>
  <si>
    <t>INSERT INTO"Alianza_SC"."cat_Bebidas"(Nom_Bebida,Precio_bebida,Id_tipbebida) VALUES ('V.T. CONCHA Y TORO CABERNET RESERVADO',889,8);</t>
  </si>
  <si>
    <t>INSERT INTO"Alianza_SC"."cat_Bebidas"(Nom_Bebida,Precio_bebida,Id_tipbebida) VALUES ('APER. CAMPARI BITTER (20º)',123,2);</t>
  </si>
  <si>
    <t>INSERT INTO"Alianza_SC"."cat_Bebidas"(Nom_Bebida,Precio_bebida,Id_tipbebida) VALUES ('APER. CAMPARI BITTER (25º)',120,2);</t>
  </si>
  <si>
    <t>INSERT INTO"Alianza_SC"."cat_Bebidas"(Nom_Bebida,Precio_bebida,Id_tipbebida) VALUES ('APER. DUBONET',122,2);</t>
  </si>
  <si>
    <t>INSERT INTO"Alianza_SC"."cat_Bebidas"(Nom_Bebida,Precio_bebida,Id_tipbebida) VALUES ('APER. FERNET VALLET',115,2);</t>
  </si>
  <si>
    <t>INSERT INTO"Alianza_SC"."cat_Bebidas"(Nom_Bebida,Precio_bebida,Id_tipbebida) VALUES ('BEB. E. BLUE SHOT LAT',45,3);</t>
  </si>
  <si>
    <t>INSERT INTO"Alianza_SC"."cat_Bebidas"(Nom_Bebida,Precio_bebida,Id_tipbebida) VALUES ('BEB. E. BOMBA YELLOW',46,3);</t>
  </si>
  <si>
    <t>INSERT INTO"Alianza_SC"."cat_Bebidas"(Nom_Bebida,Precio_bebida,Id_tipbebida) VALUES ('BEB. E. RED BULL',34,3);</t>
  </si>
  <si>
    <t>INSERT INTO"Alianza_SC"."cat_Bebidas"(Nom_Bebida,Precio_bebida,Id_tipbebida) VALUES ('BDY. ALMA DE MAGNO SOLERA G RVA',999,4);</t>
  </si>
  <si>
    <t>INSERT INTO"Alianza_SC"."cat_Bebidas"(Nom_Bebida,Precio_bebida,Id_tipbebida) VALUES ('BDY. CARDENAL DE MENDOZA S/EST',1234,4);</t>
  </si>
  <si>
    <t>INSERT INTO"Alianza_SC"."cat_Bebidas"(Nom_Bebida,Precio_bebida,Id_tipbebida) VALUES ('BDY. DON PEDRO CLASICO',1120,4);</t>
  </si>
  <si>
    <t>INSERT INTO"Alianza_SC"."cat_Bebidas"(Nom_Bebida,Precio_bebida,Id_tipbebida) VALUES ('BDY. DON PEDRO GRAN RVA',156,4);</t>
  </si>
  <si>
    <t>INSERT INTO"Alianza_SC"."cat_Bebidas"(Nom_Bebida,Precio_bebida,Id_tipbebida) VALUES ('BDY. DON PEDRO LICORERA',230,4);</t>
  </si>
  <si>
    <t>INSERT INTO"Alianza_SC"."cat_Bebidas"(Nom_Bebida,Precio_bebida,Id_tipbebida) VALUES ('BDY. CARDENAL DE MENDOZA C/EST',543,4);</t>
  </si>
  <si>
    <t>INSERT INTO"Alianza_SC"."cat_Bebidas"(Nom_Bebida,Precio_bebida,Id_tipbebida) VALUES ('BDY. PRESIDENTE EDIC 50A',674,4);</t>
  </si>
  <si>
    <t>INSERT INTO"Alianza_SC"."cat_Bebidas"(Nom_Bebida,Precio_bebida,Id_tipbebida) VALUES ('BDY. SAN MARCOS 10 ESTRELLAS',123,4);</t>
  </si>
  <si>
    <t>INSERT INTO"Alianza_SC"."cat_Bebidas"(Nom_Bebida,Precio_bebida,Id_tipbebida) VALUES ('BDY. TORRES 10',255,4);</t>
  </si>
  <si>
    <t>INSERT INTO"Alianza_SC"."cat_Bebidas"(Nom_Bebida,Precio_bebida,Id_tipbebida) VALUES ('BDY. TORRES 20',278,4);</t>
  </si>
  <si>
    <t>INSERT INTO"Alianza_SC"."cat_Bebidas"(Nom_Bebida,Precio_bebida,Id_tipbebida) VALUES ('BDY. TORRES 5',459,4);</t>
  </si>
  <si>
    <t>INSERT INTO"Alianza_SC"."cat_Bebidas"(Nom_Bebida,Precio_bebida,Id_tipbebida) VALUES ('BDY. VIEJO VERGEL',600,4);</t>
  </si>
  <si>
    <t>INSERT INTO"Alianza_SC"."cat_Bebidas"(Nom_Bebida,Precio_bebida,Id_tipbebida) VALUES ('CERVEZA SOL LIMON SAL LATA',15,5);</t>
  </si>
  <si>
    <t>INSERT INTO"Alianza_SC"."cat_Bebidas"(Nom_Bebida,Precio_bebida,Id_tipbebida) VALUES ('CERVEZA TECATE LATA',15,5);</t>
  </si>
  <si>
    <t>INSERT INTO"Alianza_SC"."cat_Bebidas"(Nom_Bebida,Precio_bebida,Id_tipbebida) VALUES ('CERVEZA SUPERIOR LATA',13,5);</t>
  </si>
  <si>
    <t>INSERT INTO"Alianza_SC"."cat_Bebidas"(Nom_Bebida,Precio_bebida,Id_tipbebida) VALUES ('CERVEZA INDIO LATA',15,5);</t>
  </si>
  <si>
    <t>INSERT INTO"Alianza_SC"."cat_Bebidas"(Nom_Bebida,Precio_bebida,Id_tipbebida) VALUES ('CERVEZA DUFF LATA',25,5);</t>
  </si>
  <si>
    <t>INSERT INTO"Alianza_SC"."cat_Bebidas"(Nom_Bebida,Precio_bebida,Id_tipbebida) VALUES ('CERVEZA CORONA LATA',13,5);</t>
  </si>
  <si>
    <t>INSERT INTO"Alianza_SC"."cat_Bebidas"(Nom_Bebida,Precio_bebida,Id_tipbebida) VALUES ('CERVEZA CORONITA BOTELLA',12,5);</t>
  </si>
  <si>
    <t>INSERT INTO"Alianza_SC"."cat_Bebidas"(Nom_Bebida,Precio_bebida,Id_tipbebida) VALUES ('CERVEZA XX LAGER BOTELLA',35,5);</t>
  </si>
  <si>
    <t>INSERT INTO"Alianza_SC"."cat_Bebidas"(Nom_Bebida,Precio_bebida,Id_tipbebida) VALUES ('CERVEZA MODELO FAMILIAR',67,5);</t>
  </si>
  <si>
    <t>INSERT INTO"Alianza_SC"."cat_Bebidas"(Nom_Bebida,Precio_bebida,Id_tipbebida) VALUES ('REF. COCA-COLA',15,7);</t>
  </si>
  <si>
    <t>INSERT INTO"Alianza_SC"."cat_Bebidas"(Nom_Bebida,Precio_bebida,Id_tipbebida) VALUES ('REF. JARRITOS',18,7);</t>
  </si>
  <si>
    <t>INSERT INTO"Alianza_SC"."cat_Bebidas"(Nom_Bebida,Precio_bebida,Id_tipbebida) VALUES ('REF. SQUIRT',13,7);</t>
  </si>
  <si>
    <t>INSERT INTO"Alianza_SC"."cat_Bebidas"(Nom_Bebida,Precio_bebida,Id_tipbebida) VALUES ('REF. PEPSI-COLA',12,7);</t>
  </si>
  <si>
    <t>INSERT INTO"Alianza_SC"."cat_Bebidas"(Nom_Bebida,Precio_bebida,Id_tipbebida) VALUES ('REF. LULU',10,7);</t>
  </si>
  <si>
    <t>INSERT INTO"Alianza_SC"."cat_Bebidas"(Nom_Bebida,Precio_bebida,Id_tipbebida) VALUES ('REF. SIDRAL',11,7);</t>
  </si>
  <si>
    <t>INSERT INTO"Alianza_SC"."cat_Bebidas"(Nom_Bebida,Precio_bebida,Id_tipbebida) VALUES ('REF. PASCUAL',12,7);</t>
  </si>
  <si>
    <t>INSERT INTO"Alianza_SC"."cat_Bebidas"(Nom_Bebida,Precio_bebida,Id_tipbebida) VALUES ('REF. YOLI',13,7);</t>
  </si>
  <si>
    <t>INSERT INTO"Alianza_SC"."cat_Bebidas"(Nom_Bebida,Precio_bebida,Id_tipbebida) VALUES ('AGUA MEMBERS MARK',15,1);</t>
  </si>
  <si>
    <t>INSERT INTO"Alianza_SC"."cat_Bebidas"(Nom_Bebida,Precio_bebida,Id_tipbebida) VALUES ('AGUA BONAFONT',18,1);</t>
  </si>
  <si>
    <t>INSERT INTO"Alianza_SC"."cat_Bebidas"(Nom_Bebida,Precio_bebida,Id_tipbebida) VALUES ('AGUA PEÑAFIEL',19,1);</t>
  </si>
  <si>
    <t>INSERT INTO"Alianza_SC"."cat_Bebidas"(Nom_Bebida,Precio_bebida,Id_tipbebida) VALUES ('AGUA CIEL',22,1);</t>
  </si>
  <si>
    <t>INSERT INTO"Alianza_SC"."cat_Bebidas"(Nom_Bebida,Precio_bebida,Id_tipbebida) VALUES ('AGUA E-PURA',19,1);</t>
  </si>
  <si>
    <t>INSERT INTO"Alianza_SC"."cat_Bebidas"(Nom_Bebida,Precio_bebida,Id_tipbebida) VALUES ('AGUA LOS VOLCANES',13,1);</t>
  </si>
  <si>
    <t>INSERT INTO"Alianza_SC"."cat_Bebidas"(Nom_Bebida,Precio_bebida,Id_tipbebida) VALUES ('CREMA DE ALMENDRA ORENDAIN',567,6);</t>
  </si>
  <si>
    <t>INSERT INTO"Alianza_SC"."cat_Bebidas"(Nom_Bebida,Precio_bebida,Id_tipbebida) VALUES ('CREMA DE COCO CALAHUA',345,6);</t>
  </si>
  <si>
    <t>INSERT INTO"Alianza_SC"."cat_Bebidas"(Nom_Bebida,Precio_bebida,Id_tipbebida) VALUES ('CREMA DE WHISKY BAILEYS CARAMELO',298,6);</t>
  </si>
  <si>
    <t>INSERT INTO"Alianza_SC"."cat_Bebidas"(Nom_Bebida,Precio_bebida,Id_tipbebida) VALUES ('CREMA H. VALLET DE CASSIS',120,6);</t>
  </si>
  <si>
    <t>INSERT INTO"Alianza_SC"."cat_Bebidas"(Nom_Bebida,Precio_bebida,Id_tipbebida) VALUES ('CREMA TEQUILADOR DE CHOCOLATE',379,6);</t>
  </si>
  <si>
    <t>INSERT INTO"Alianza_SC"."cat_Bebidas"(Nom_Bebida,Precio_bebida,Id_tipbebida) VALUES ('CREMA H. VALLET DE MANDARINA',480,6);</t>
  </si>
  <si>
    <t>INSERT INTO"Alianza_SC"."cat_Bebidas"(Nom_Bebida,Precio_bebida,Id_tipbebida) VALUES ('CREMA DE WHISKY BAILEYS',128,6);</t>
  </si>
  <si>
    <t>INSERT INTO"Alianza_SC"."cat_Bebidas"(Nom_Bebida,Precio_bebida,Id_tipbebida) VALUES ('CREMA DE TEQUILA QUITA PENAS',432,6);</t>
  </si>
  <si>
    <t>INSERT INTO"Alianza_SC"."cat_Bebidas"(Nom_Bebida,Precio_bebida,Id_tipbebida) VALUES ('CREMA FLAMINGO DE CACAO OBSC',189,6);</t>
  </si>
  <si>
    <t>INSERT INTO"Alianza_SC"."cat_Bebidas"(Nom_Bebida,Precio_bebida,Id_tipbebida) VALUES ('CREMA DE CASSIS DE DIJON SISCA',468,6);</t>
  </si>
  <si>
    <t>INSERT INTO"Alianza_SC"."cat_Bebidas"(Nom_Bebida,Precio_bebida,Id_tipbebida) VALUES ('CREMA DE WHISKY GLENBAYS',424,6);</t>
  </si>
  <si>
    <t>Número de Euipo: 1, Vendedor: Antonio Arrollo Mellado, Total Vendido: 921,050</t>
  </si>
  <si>
    <t>Cerveza Coronita Botella, Unidades: 71,967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</si>
</sst>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&quot;$&quot;#,##0.00"/>
    <numFmt numFmtId="165" formatCode="[$$-80A]#,##0.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scheme val="minor"/>
    </font>
    <font>
      <b/>
      <sz val="11"/>
      <color theme="0"/>
      <name val="Calibri"/>
      <family val="2"/>
      <scheme val="minor"/>
    </font>
    <font>
      <b/>
      <sz val="26"/>
      <color rgb="FF7030A0"/>
      <name val="Baskerville Old Face"/>
      <family val="1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44" fontId="0" fillId="0" borderId="0" xfId="1" applyFont="1"/>
    <xf numFmtId="44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right"/>
    </xf>
  </cellXfs>
  <cellStyles count="2">
    <cellStyle name="Currency" xfId="1" builtinId="4"/>
    <cellStyle name="Normal" xfId="0" builtinId="0"/>
  </cellStyles>
  <dxfs count="22">
    <dxf>
      <numFmt numFmtId="166" formatCode="[$-F400]h:mm:ss\ AM/PM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$-80A]#,##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165" formatCode="[$$-80A]#,##0.00"/>
    </dxf>
    <dxf>
      <numFmt numFmtId="165" formatCode="[$$-80A]#,##0.00"/>
    </dxf>
    <dxf>
      <numFmt numFmtId="165" formatCode="[$$-80A]#,##0.00"/>
    </dxf>
    <dxf>
      <numFmt numFmtId="165" formatCode="[$$-80A]#,##0.00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&quot;$&quot;#,##0.0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9525</xdr:rowOff>
    </xdr:from>
    <xdr:to>
      <xdr:col>1</xdr:col>
      <xdr:colOff>359411</xdr:colOff>
      <xdr:row>2</xdr:row>
      <xdr:rowOff>175102</xdr:rowOff>
    </xdr:to>
    <xdr:pic>
      <xdr:nvPicPr>
        <xdr:cNvPr id="3" name="Imagen 2" descr="Ver las imágenes de ori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667" b="15333"/>
        <a:stretch/>
      </xdr:blipFill>
      <xdr:spPr bwMode="auto">
        <a:xfrm>
          <a:off x="1" y="9525"/>
          <a:ext cx="1638300" cy="7986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98222F-5763-4C0C-BAFB-A652AF4D453D}" name="Table1" displayName="Table1" ref="A4:AB72" totalsRowShown="0" headerRowDxfId="21">
  <autoFilter ref="A4:AB72" xr:uid="{D298222F-5763-4C0C-BAFB-A652AF4D453D}"/>
  <sortState xmlns:xlrd2="http://schemas.microsoft.com/office/spreadsheetml/2017/richdata2" ref="A5:AB72">
    <sortCondition descending="1" ref="F4:F72"/>
  </sortState>
  <tableColumns count="28">
    <tableColumn id="1" xr3:uid="{719D5D8F-1EEB-4165-AFF6-949F7AD7439B}" name="DESCRIPCION"/>
    <tableColumn id="2" xr3:uid="{B55EA80F-4315-488A-8DB9-151667E3CE46}" name="TIPO DE BEBIDA" dataDxfId="20">
      <calculatedColumnFormula array="1" xml:space="preserve"> _xlfn.IFS(A5="aguas",1,A5="aperitivos",2,A5="bebidas energeticas",3,A5="brandys",4,A5="cerveza",5,A5="cremas",6,A5="refresco",7,A5="vinos",8)</calculatedColumnFormula>
    </tableColumn>
    <tableColumn id="3" xr3:uid="{31A2BEA5-62D6-4C49-9A98-4AA23CCAAACC}" name="ID Bebida" dataDxfId="19"/>
    <tableColumn id="4" xr3:uid="{DB0F6D93-0860-408A-9360-A233D3E0064C}" name="BEBIDAS"/>
    <tableColumn id="5" xr3:uid="{A09273F9-5F77-461F-A43E-D8E88FB7538A}" name="PRECIO UNITARIO" dataDxfId="18"/>
    <tableColumn id="6" xr3:uid="{0B73617D-8929-4859-8155-E3562CB1C6F0}" name="TOTAL VENDIDO" dataDxfId="17" dataCellStyle="Currency">
      <calculatedColumnFormula>M5*E5</calculatedColumnFormula>
    </tableColumn>
    <tableColumn id="7" xr3:uid="{2EF3EB3D-4110-4B8A-8C5B-DA4293BCC7F7}" name="NÚMERO DE EQUIPO" dataDxfId="16"/>
    <tableColumn id="8" xr3:uid="{93FF677E-8408-4877-9590-30F5665B2FDF}" name="VENDEDOR"/>
    <tableColumn id="9" xr3:uid="{114E3519-82D3-4ADA-91F7-F2E6A19CA697}" name="A. PATERNO"/>
    <tableColumn id="10" xr3:uid="{B2C062F7-36C2-4DA3-B1C2-4FDD83998DB5}" name="A. MATERNO"/>
    <tableColumn id="11" xr3:uid="{4AC404E9-9185-42C6-ADC4-E9B1DB9FC2E1}" name="FECHA DE INGRESO" dataDxfId="15"/>
    <tableColumn id="12" xr3:uid="{88368E64-0C1E-4610-B707-3C08C58D32A0}" name="SEXO"/>
    <tableColumn id="13" xr3:uid="{645CBD89-85A7-47F1-AFAE-81FFD82A5808}" name="UNIDADES VENDIDAS"/>
    <tableColumn id="14" xr3:uid="{08A6F67D-7131-434B-B517-FC1819AEACE9}" name="COMISIÓN 10%" dataDxfId="14">
      <calculatedColumnFormula>F5*0.1</calculatedColumnFormula>
    </tableColumn>
    <tableColumn id="15" xr3:uid="{DF68B260-33A5-45C6-99CD-63C1E3D606A6}" name="IVA 16%" dataDxfId="13">
      <calculatedColumnFormula>N5*0.16</calculatedColumnFormula>
    </tableColumn>
    <tableColumn id="16" xr3:uid="{0EE5CC54-7DFB-4702-8B11-81E4E116E02F}" name="SUELDO BASE" dataDxfId="12">
      <calculatedColumnFormula>N5-O5</calculatedColumnFormula>
    </tableColumn>
    <tableColumn id="17" xr3:uid="{545FF65D-31D5-4A31-B32C-DE24771B7FEA}" name="SUELDO NETO" dataDxfId="11">
      <calculatedColumnFormula>U5+P5</calculatedColumnFormula>
    </tableColumn>
    <tableColumn id="18" xr3:uid="{E22D0CC9-A1BC-4929-9E6E-B7A5A609178F}" name="AÑOS DE SERVICIO" dataDxfId="10">
      <calculatedColumnFormula>INT((TODAY()-K5)/365)</calculatedColumnFormula>
    </tableColumn>
    <tableColumn id="19" xr3:uid="{5EE91F77-0B6A-42D4-AF29-9BE303EA48EA}" name="POR JUVILAR" dataDxfId="9">
      <calculatedColumnFormula array="1">_xlfn.IFS(AND(L5="M",R5&gt;=35),"SI",AND(L5="F",R5&gt;=30),"SI")</calculatedColumnFormula>
    </tableColumn>
    <tableColumn id="20" xr3:uid="{FD5F5E93-53C6-488B-AD4A-54B9660EB7B9}" name="RFC SIN HOMOCLAVE" dataDxfId="8">
      <calculatedColumnFormula>_xlfn.CONCAT((LEFT(I5,2)),(LEFT(J5,1)),(LEFT(H5,1)),(RIGHT(YEAR(K5),2)),TEXT((MONTH(K5)),"00"),TEXT((DAY(K5)),"00"))</calculatedColumnFormula>
    </tableColumn>
    <tableColumn id="21" xr3:uid="{C766F099-A9A5-4090-BE12-E71444AD4181}" name="BONO 5% X VENTAS &gt; 40000" dataDxfId="7">
      <calculatedColumnFormula>IF(Table1[[#This Row],[TOTAL VENDIDO]]&gt;40000,Table1[[#This Row],[TOTAL VENDIDO]]*0.05,0)</calculatedColumnFormula>
    </tableColumn>
    <tableColumn id="22" xr3:uid="{49412F83-53F0-4AA8-8BB3-5A1B1BA917D9}" name="Bebidas2" dataDxfId="6"/>
    <tableColumn id="23" xr3:uid="{D0CB8E6A-07B7-43BE-B365-24873F660D8D}" name="Vendedores" dataDxfId="5"/>
    <tableColumn id="26" xr3:uid="{D3599695-8161-4057-814A-C7E87C88D01C}" name="DETALLES VENTA" dataDxfId="4"/>
    <tableColumn id="24" xr3:uid="{836C68A0-3FBB-4EA5-8C3D-9F4D3F98D70D}" name="Ventas" dataDxfId="3">
      <calculatedColumnFormula>_xlfn.CONCAT("INSERT INTO",CHAR(34),"Alianza_SC",CHAR(34),CHAR(46),CHAR(34),"Ventas",CHAR(34),"(fecha_venta,hora_venta,Id_vendedor) VALUES ('",TEXT($AC$5,"aaaa/mm/dd"),"','",TEXT(Table1[[#This Row],[HORA VENTA]],"HH:MM:SS"),"',",Table1[[#This Row],[ID VENDEDOR]],");")</calculatedColumnFormula>
    </tableColumn>
    <tableColumn id="28" xr3:uid="{1BFFE0E5-65BA-4C1F-8274-026926DC883F}" name="ID VENTA" dataDxfId="2"/>
    <tableColumn id="27" xr3:uid="{6E84164A-A377-461E-BE11-28F480B9A5DB}" name="ID VENDEDOR" dataDxfId="1"/>
    <tableColumn id="25" xr3:uid="{148FE6C2-4BB3-4B09-873F-77E5ED65CADE}" name="HORA VENTA" dataDxfId="0">
      <calculatedColumnFormula>TIME(RANDBETWEEN(1,12),RANDBETWEEN(1,60),RANDBETWEEN(1,60))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89"/>
  <sheetViews>
    <sheetView tabSelected="1" topLeftCell="L1" zoomScale="99" zoomScaleNormal="99" workbookViewId="0">
      <selection activeCell="Q1" sqref="Q1"/>
    </sheetView>
  </sheetViews>
  <sheetFormatPr defaultColWidth="11.5546875" defaultRowHeight="14.4" x14ac:dyDescent="0.3"/>
  <cols>
    <col min="1" max="1" width="19.44140625" customWidth="1"/>
    <col min="2" max="2" width="17.109375" customWidth="1"/>
    <col min="3" max="3" width="11.44140625" customWidth="1"/>
    <col min="4" max="4" width="41.88671875" customWidth="1"/>
    <col min="5" max="5" width="20.88671875" bestFit="1" customWidth="1"/>
    <col min="6" max="6" width="26.44140625" customWidth="1"/>
    <col min="7" max="7" width="21.5546875" customWidth="1"/>
    <col min="8" max="8" width="13" customWidth="1"/>
    <col min="9" max="10" width="14.88671875" customWidth="1"/>
    <col min="11" max="11" width="20" customWidth="1"/>
    <col min="12" max="12" width="7.5546875" customWidth="1"/>
    <col min="13" max="13" width="21.88671875" customWidth="1"/>
    <col min="14" max="14" width="16.6640625" customWidth="1"/>
    <col min="15" max="15" width="23.44140625" customWidth="1"/>
    <col min="16" max="16" width="14.88671875" customWidth="1"/>
    <col min="17" max="17" width="15.33203125" customWidth="1"/>
    <col min="18" max="18" width="19.6640625" customWidth="1"/>
    <col min="19" max="19" width="14.5546875" style="9" customWidth="1"/>
    <col min="20" max="20" width="21.88671875" customWidth="1"/>
    <col min="21" max="21" width="28" customWidth="1"/>
    <col min="22" max="22" width="158.88671875" bestFit="1" customWidth="1"/>
    <col min="23" max="23" width="189.88671875" bestFit="1" customWidth="1"/>
    <col min="24" max="24" width="170.88671875" customWidth="1"/>
    <col min="25" max="25" width="104.44140625" bestFit="1" customWidth="1"/>
    <col min="26" max="26" width="13.44140625" bestFit="1" customWidth="1"/>
    <col min="28" max="28" width="19.44140625" bestFit="1" customWidth="1"/>
    <col min="29" max="29" width="13.109375" bestFit="1" customWidth="1"/>
  </cols>
  <sheetData>
    <row r="2" spans="1:29" ht="33" x14ac:dyDescent="0.6">
      <c r="D2" s="15" t="s">
        <v>226</v>
      </c>
      <c r="E2" s="15"/>
    </row>
    <row r="3" spans="1:29" x14ac:dyDescent="0.3">
      <c r="T3" s="6"/>
    </row>
    <row r="4" spans="1:29" ht="28.8" x14ac:dyDescent="0.3">
      <c r="A4" s="3" t="s">
        <v>148</v>
      </c>
      <c r="B4" s="3" t="s">
        <v>236</v>
      </c>
      <c r="C4" s="4" t="s">
        <v>239</v>
      </c>
      <c r="D4" s="3" t="s">
        <v>69</v>
      </c>
      <c r="E4" s="3" t="s">
        <v>68</v>
      </c>
      <c r="F4" s="3" t="s">
        <v>70</v>
      </c>
      <c r="G4" s="4" t="s">
        <v>218</v>
      </c>
      <c r="H4" s="3" t="s">
        <v>79</v>
      </c>
      <c r="I4" s="4" t="s">
        <v>216</v>
      </c>
      <c r="J4" s="4" t="s">
        <v>240</v>
      </c>
      <c r="K4" s="4" t="s">
        <v>221</v>
      </c>
      <c r="L4" s="4" t="s">
        <v>217</v>
      </c>
      <c r="M4" s="3" t="s">
        <v>147</v>
      </c>
      <c r="N4" s="4" t="s">
        <v>232</v>
      </c>
      <c r="O4" s="4" t="s">
        <v>233</v>
      </c>
      <c r="P4" s="4" t="s">
        <v>219</v>
      </c>
      <c r="Q4" s="4" t="s">
        <v>220</v>
      </c>
      <c r="R4" s="4" t="s">
        <v>222</v>
      </c>
      <c r="S4" s="4" t="s">
        <v>223</v>
      </c>
      <c r="T4" s="4" t="s">
        <v>224</v>
      </c>
      <c r="U4" s="4" t="s">
        <v>225</v>
      </c>
      <c r="V4" s="4" t="s">
        <v>241</v>
      </c>
      <c r="W4" s="4" t="s">
        <v>237</v>
      </c>
      <c r="X4" s="4" t="s">
        <v>245</v>
      </c>
      <c r="Y4" s="4" t="s">
        <v>238</v>
      </c>
      <c r="Z4" s="4" t="s">
        <v>244</v>
      </c>
      <c r="AA4" s="4" t="s">
        <v>242</v>
      </c>
      <c r="AB4" s="4" t="s">
        <v>243</v>
      </c>
      <c r="AC4" s="14" t="s">
        <v>246</v>
      </c>
    </row>
    <row r="5" spans="1:29" x14ac:dyDescent="0.3">
      <c r="A5" t="s">
        <v>75</v>
      </c>
      <c r="B5" s="9" cm="1">
        <f t="array" ref="B5" xml:space="preserve"> _xlfn.IFS(A5="aguas",1,A5="aperitivos",2,A5="bebidas energeticas",3,A5="brandys",4,A5="cerveza",5,A5="cremas",6,A5="refresco",7,A5="vinos",8)</f>
        <v>5</v>
      </c>
      <c r="C5" s="9">
        <v>39</v>
      </c>
      <c r="D5" t="s">
        <v>38</v>
      </c>
      <c r="E5" s="1">
        <v>25</v>
      </c>
      <c r="F5" s="10">
        <f t="shared" ref="F5:F36" si="0">M5*E5</f>
        <v>921050</v>
      </c>
      <c r="G5" s="5">
        <v>1</v>
      </c>
      <c r="H5" t="s">
        <v>117</v>
      </c>
      <c r="I5" t="s">
        <v>185</v>
      </c>
      <c r="J5" t="s">
        <v>172</v>
      </c>
      <c r="K5" s="6">
        <v>40689</v>
      </c>
      <c r="L5" t="s">
        <v>214</v>
      </c>
      <c r="M5">
        <v>36842</v>
      </c>
      <c r="N5" s="8">
        <f t="shared" ref="N5:N36" si="1">F5*0.1</f>
        <v>92105</v>
      </c>
      <c r="O5" s="8">
        <f t="shared" ref="O5:O36" si="2">N5*0.16</f>
        <v>14736.800000000001</v>
      </c>
      <c r="P5" s="8">
        <f t="shared" ref="P5:P36" si="3">N5-O5</f>
        <v>77368.2</v>
      </c>
      <c r="Q5" s="8">
        <f t="shared" ref="Q5:Q36" si="4">U5+P5</f>
        <v>123420.7</v>
      </c>
      <c r="R5" s="7">
        <f t="shared" ref="R5:R36" ca="1" si="5">INT((TODAY()-K5)/365)</f>
        <v>11</v>
      </c>
      <c r="S5" s="9" t="e" cm="1">
        <f t="array" aca="1" ref="S5" ca="1">_xlfn.IFS(AND(L5="M",R5&gt;=35),"SI",AND(L5="F",R5&gt;=30),"SI")</f>
        <v>#N/A</v>
      </c>
      <c r="T5" s="9" t="str">
        <f t="shared" ref="T5:T36" si="6">_xlfn.CONCAT((LEFT(I5,2)),(LEFT(J5,1)),(LEFT(H5,1)),(RIGHT(YEAR(K5),2)),TEXT((MONTH(K5)),"00"),TEXT((DAY(K5)),"00"))</f>
        <v>ARMA110526</v>
      </c>
      <c r="U5" s="8">
        <f>IF(Table1[[#This Row],[TOTAL VENDIDO]]&gt;40000,Table1[[#This Row],[TOTAL VENDIDO]]*0.05,0)</f>
        <v>46052.5</v>
      </c>
      <c r="V5" t="s">
        <v>421</v>
      </c>
      <c r="W5" t="s">
        <v>285</v>
      </c>
      <c r="X5" t="s">
        <v>353</v>
      </c>
      <c r="Y5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('2022/10/26','02:00:53',1);</v>
      </c>
      <c r="Z5" s="13">
        <f>1</f>
        <v>1</v>
      </c>
      <c r="AA5" s="13">
        <f>1</f>
        <v>1</v>
      </c>
      <c r="AB5" s="12">
        <f t="shared" ref="AB5:AB36" ca="1" si="7">TIME(RANDBETWEEN(1,12),RANDBETWEEN(1,60),RANDBETWEEN(1,60))</f>
        <v>8.3946759259259263E-2</v>
      </c>
      <c r="AC5" s="6">
        <v>44860</v>
      </c>
    </row>
    <row r="6" spans="1:29" x14ac:dyDescent="0.3">
      <c r="A6" t="s">
        <v>76</v>
      </c>
      <c r="B6" s="9" cm="1">
        <f t="array" ref="B6" xml:space="preserve"> _xlfn.IFS(A6="aguas",1,A6="aperitivos",2,A6="bebidas energeticas",3,A6="brandys",4,A6="cerveza",5,A6="cremas",6,A6="refresco",7,A6="vinos",8)</f>
        <v>7</v>
      </c>
      <c r="C6" s="9">
        <v>44</v>
      </c>
      <c r="D6" t="s">
        <v>43</v>
      </c>
      <c r="E6" s="1">
        <v>15</v>
      </c>
      <c r="F6" s="10">
        <f t="shared" si="0"/>
        <v>917355</v>
      </c>
      <c r="G6" s="5">
        <v>1</v>
      </c>
      <c r="H6" t="s">
        <v>122</v>
      </c>
      <c r="I6" t="s">
        <v>190</v>
      </c>
      <c r="J6" t="s">
        <v>211</v>
      </c>
      <c r="K6" s="6">
        <v>43997</v>
      </c>
      <c r="L6" t="s">
        <v>214</v>
      </c>
      <c r="M6">
        <v>61157</v>
      </c>
      <c r="N6" s="8">
        <f t="shared" si="1"/>
        <v>91735.5</v>
      </c>
      <c r="O6" s="8">
        <f t="shared" si="2"/>
        <v>14677.68</v>
      </c>
      <c r="P6" s="8">
        <f t="shared" si="3"/>
        <v>77057.820000000007</v>
      </c>
      <c r="Q6" s="8">
        <f t="shared" si="4"/>
        <v>122925.57</v>
      </c>
      <c r="R6" s="7">
        <f t="shared" ca="1" si="5"/>
        <v>2</v>
      </c>
      <c r="S6" s="9" t="e" cm="1">
        <f t="array" aca="1" ref="S6" ca="1">_xlfn.IFS(AND(L6="M",R6&gt;=35),"SI",AND(L6="F",R6&gt;=30),"SI")</f>
        <v>#N/A</v>
      </c>
      <c r="T6" s="9" t="str">
        <f t="shared" si="6"/>
        <v>JUOI200615</v>
      </c>
      <c r="U6" s="8">
        <f>IF(Table1[[#This Row],[TOTAL VENDIDO]]&gt;40000,Table1[[#This Row],[TOTAL VENDIDO]]*0.05,0)</f>
        <v>45867.75</v>
      </c>
      <c r="V6" t="s">
        <v>426</v>
      </c>
      <c r="W6" t="s">
        <v>290</v>
      </c>
      <c r="X6" t="s">
        <v>358</v>
      </c>
      <c r="Y6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('2022/10/26','05:39:11',2);</v>
      </c>
      <c r="Z6" s="13">
        <f t="shared" ref="Z6:Z45" si="8">Z5+1</f>
        <v>2</v>
      </c>
      <c r="AA6" s="13">
        <f t="shared" ref="AA6:AA45" si="9">AA5+1</f>
        <v>2</v>
      </c>
      <c r="AB6" s="12">
        <f t="shared" ca="1" si="7"/>
        <v>0.23554398148148148</v>
      </c>
    </row>
    <row r="7" spans="1:29" x14ac:dyDescent="0.3">
      <c r="A7" t="s">
        <v>75</v>
      </c>
      <c r="B7" s="9" cm="1">
        <f t="array" ref="B7" xml:space="preserve"> _xlfn.IFS(A7="aguas",1,A7="aperitivos",2,A7="bebidas energeticas",3,A7="brandys",4,A7="cerveza",5,A7="cremas",6,A7="refresco",7,A7="vinos",8)</f>
        <v>5</v>
      </c>
      <c r="C7" s="9">
        <v>41</v>
      </c>
      <c r="D7" t="s">
        <v>40</v>
      </c>
      <c r="E7" s="1">
        <v>12</v>
      </c>
      <c r="F7" s="10">
        <f t="shared" si="0"/>
        <v>863604</v>
      </c>
      <c r="G7" s="5">
        <v>3</v>
      </c>
      <c r="H7" t="s">
        <v>119</v>
      </c>
      <c r="I7" t="s">
        <v>187</v>
      </c>
      <c r="J7" t="s">
        <v>171</v>
      </c>
      <c r="K7" s="6">
        <v>44151</v>
      </c>
      <c r="L7" t="s">
        <v>215</v>
      </c>
      <c r="M7">
        <v>71967</v>
      </c>
      <c r="N7" s="8">
        <f t="shared" si="1"/>
        <v>86360.400000000009</v>
      </c>
      <c r="O7" s="8">
        <f t="shared" si="2"/>
        <v>13817.664000000002</v>
      </c>
      <c r="P7" s="8">
        <f t="shared" si="3"/>
        <v>72542.736000000004</v>
      </c>
      <c r="Q7" s="8">
        <f t="shared" si="4"/>
        <v>115722.93600000002</v>
      </c>
      <c r="R7" s="7">
        <f t="shared" ca="1" si="5"/>
        <v>1</v>
      </c>
      <c r="S7" s="9" t="e" cm="1">
        <f t="array" aca="1" ref="S7" ca="1">_xlfn.IFS(AND(L7="M",R7&gt;=35),"SI",AND(L7="F",R7&gt;=30),"SI")</f>
        <v>#N/A</v>
      </c>
      <c r="T7" s="9" t="str">
        <f t="shared" si="6"/>
        <v>OSMA201116</v>
      </c>
      <c r="U7" s="8">
        <f>IF(Table1[[#This Row],[TOTAL VENDIDO]]&gt;40000,Table1[[#This Row],[TOTAL VENDIDO]]*0.05,0)</f>
        <v>43180.200000000004</v>
      </c>
      <c r="V7" t="s">
        <v>423</v>
      </c>
      <c r="W7" t="s">
        <v>287</v>
      </c>
      <c r="X7" t="s">
        <v>355</v>
      </c>
      <c r="Y7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('2022/10/26','05:04:52',3);</v>
      </c>
      <c r="Z7" s="13">
        <f t="shared" si="8"/>
        <v>3</v>
      </c>
      <c r="AA7" s="13">
        <f t="shared" si="9"/>
        <v>3</v>
      </c>
      <c r="AB7" s="12">
        <f t="shared" ca="1" si="7"/>
        <v>0.21171296296296296</v>
      </c>
    </row>
    <row r="8" spans="1:29" x14ac:dyDescent="0.3">
      <c r="A8" t="s">
        <v>74</v>
      </c>
      <c r="B8" s="9" cm="1">
        <f t="array" ref="B8" xml:space="preserve"> _xlfn.IFS(A8="aguas",1,A8="aperitivos",2,A8="bebidas energeticas",3,A8="brandys",4,A8="cerveza",5,A8="cremas",6,A8="refresco",7,A8="vinos",8)</f>
        <v>4</v>
      </c>
      <c r="C8" s="9">
        <v>32</v>
      </c>
      <c r="D8" t="s">
        <v>31</v>
      </c>
      <c r="E8" s="1">
        <v>278</v>
      </c>
      <c r="F8" s="10">
        <f t="shared" si="0"/>
        <v>848178</v>
      </c>
      <c r="G8" s="5">
        <v>5</v>
      </c>
      <c r="H8" t="s">
        <v>111</v>
      </c>
      <c r="I8" t="s">
        <v>179</v>
      </c>
      <c r="J8" t="s">
        <v>174</v>
      </c>
      <c r="K8" s="6">
        <v>36240</v>
      </c>
      <c r="L8" t="s">
        <v>214</v>
      </c>
      <c r="M8">
        <v>3051</v>
      </c>
      <c r="N8" s="8">
        <f t="shared" si="1"/>
        <v>84817.8</v>
      </c>
      <c r="O8" s="8">
        <f t="shared" si="2"/>
        <v>13570.848</v>
      </c>
      <c r="P8" s="8">
        <f t="shared" si="3"/>
        <v>71246.952000000005</v>
      </c>
      <c r="Q8" s="8">
        <f t="shared" si="4"/>
        <v>113655.85200000001</v>
      </c>
      <c r="R8" s="7">
        <f t="shared" ca="1" si="5"/>
        <v>23</v>
      </c>
      <c r="S8" s="9" t="e" cm="1">
        <f t="array" aca="1" ref="S8" ca="1">_xlfn.IFS(AND(L8="M",R8&gt;=35),"SI",AND(L8="F",R8&gt;=30),"SI")</f>
        <v>#N/A</v>
      </c>
      <c r="T8" s="9" t="str">
        <f t="shared" si="6"/>
        <v>MOJE990321</v>
      </c>
      <c r="U8" s="8">
        <f>IF(Table1[[#This Row],[TOTAL VENDIDO]]&gt;40000,Table1[[#This Row],[TOTAL VENDIDO]]*0.05,0)</f>
        <v>42408.9</v>
      </c>
      <c r="V8" t="s">
        <v>414</v>
      </c>
      <c r="W8" t="s">
        <v>278</v>
      </c>
      <c r="X8" t="s">
        <v>346</v>
      </c>
      <c r="Y8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('2022/10/26','10:52:40',4);</v>
      </c>
      <c r="Z8" s="13">
        <f t="shared" si="8"/>
        <v>4</v>
      </c>
      <c r="AA8" s="13">
        <f t="shared" si="9"/>
        <v>4</v>
      </c>
      <c r="AB8" s="12">
        <f t="shared" ca="1" si="7"/>
        <v>0.45324074074074078</v>
      </c>
    </row>
    <row r="9" spans="1:29" x14ac:dyDescent="0.3">
      <c r="A9" t="s">
        <v>75</v>
      </c>
      <c r="B9" s="9" cm="1">
        <f t="array" ref="B9" xml:space="preserve"> _xlfn.IFS(A9="aguas",1,A9="aperitivos",2,A9="bebidas energeticas",3,A9="brandys",4,A9="cerveza",5,A9="cremas",6,A9="refresco",7,A9="vinos",8)</f>
        <v>5</v>
      </c>
      <c r="C9" s="9">
        <v>43</v>
      </c>
      <c r="D9" t="s">
        <v>42</v>
      </c>
      <c r="E9" s="1">
        <v>67</v>
      </c>
      <c r="F9" s="10">
        <f t="shared" si="0"/>
        <v>840180</v>
      </c>
      <c r="G9" s="5">
        <v>3</v>
      </c>
      <c r="H9" t="s">
        <v>121</v>
      </c>
      <c r="I9" t="s">
        <v>189</v>
      </c>
      <c r="J9" t="s">
        <v>173</v>
      </c>
      <c r="K9" s="6">
        <v>42414</v>
      </c>
      <c r="L9" t="s">
        <v>214</v>
      </c>
      <c r="M9">
        <v>12540</v>
      </c>
      <c r="N9" s="8">
        <f t="shared" si="1"/>
        <v>84018</v>
      </c>
      <c r="O9" s="8">
        <f t="shared" si="2"/>
        <v>13442.880000000001</v>
      </c>
      <c r="P9" s="8">
        <f t="shared" si="3"/>
        <v>70575.12</v>
      </c>
      <c r="Q9" s="8">
        <f t="shared" si="4"/>
        <v>112584.12</v>
      </c>
      <c r="R9" s="7">
        <f t="shared" ca="1" si="5"/>
        <v>6</v>
      </c>
      <c r="S9" s="9" t="e" cm="1">
        <f t="array" aca="1" ref="S9" ca="1">_xlfn.IFS(AND(L9="M",R9&gt;=35),"SI",AND(L9="F",R9&gt;=30),"SI")</f>
        <v>#N/A</v>
      </c>
      <c r="T9" s="9" t="str">
        <f t="shared" si="6"/>
        <v>CRNM160214</v>
      </c>
      <c r="U9" s="8">
        <f>IF(Table1[[#This Row],[TOTAL VENDIDO]]&gt;40000,Table1[[#This Row],[TOTAL VENDIDO]]*0.05,0)</f>
        <v>42009</v>
      </c>
      <c r="V9" t="s">
        <v>425</v>
      </c>
      <c r="W9" t="s">
        <v>289</v>
      </c>
      <c r="X9" t="s">
        <v>357</v>
      </c>
      <c r="Y9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('2022/10/26','11:56:35',5);</v>
      </c>
      <c r="Z9" s="13">
        <f t="shared" si="8"/>
        <v>5</v>
      </c>
      <c r="AA9" s="13">
        <f t="shared" si="9"/>
        <v>5</v>
      </c>
      <c r="AB9" s="12">
        <f t="shared" ca="1" si="7"/>
        <v>0.49762731481481487</v>
      </c>
    </row>
    <row r="10" spans="1:29" x14ac:dyDescent="0.3">
      <c r="A10" t="s">
        <v>74</v>
      </c>
      <c r="B10" s="9" cm="1">
        <f t="array" ref="B10" xml:space="preserve"> _xlfn.IFS(A10="aguas",1,A10="aperitivos",2,A10="bebidas energeticas",3,A10="brandys",4,A10="cerveza",5,A10="cremas",6,A10="refresco",7,A10="vinos",8)</f>
        <v>4</v>
      </c>
      <c r="C10" s="9">
        <v>28</v>
      </c>
      <c r="D10" t="s">
        <v>27</v>
      </c>
      <c r="E10" s="1">
        <v>543</v>
      </c>
      <c r="F10" s="10">
        <f t="shared" si="0"/>
        <v>786264</v>
      </c>
      <c r="G10" s="5">
        <v>5</v>
      </c>
      <c r="H10" t="s">
        <v>107</v>
      </c>
      <c r="I10" t="s">
        <v>175</v>
      </c>
      <c r="J10" t="s">
        <v>177</v>
      </c>
      <c r="K10" s="6">
        <v>39523</v>
      </c>
      <c r="L10" t="s">
        <v>214</v>
      </c>
      <c r="M10">
        <v>1448</v>
      </c>
      <c r="N10" s="8">
        <f t="shared" si="1"/>
        <v>78626.400000000009</v>
      </c>
      <c r="O10" s="8">
        <f t="shared" si="2"/>
        <v>12580.224000000002</v>
      </c>
      <c r="P10" s="8">
        <f t="shared" si="3"/>
        <v>66046.176000000007</v>
      </c>
      <c r="Q10" s="8">
        <f t="shared" si="4"/>
        <v>105359.37600000002</v>
      </c>
      <c r="R10" s="7">
        <f t="shared" ca="1" si="5"/>
        <v>14</v>
      </c>
      <c r="S10" s="9" t="e" cm="1">
        <f t="array" aca="1" ref="S10" ca="1">_xlfn.IFS(AND(L10="M",R10&gt;=35),"SI",AND(L10="F",R10&gt;=30),"SI")</f>
        <v>#N/A</v>
      </c>
      <c r="T10" s="9" t="str">
        <f t="shared" si="6"/>
        <v>SOGH080316</v>
      </c>
      <c r="U10" s="8">
        <f>IF(Table1[[#This Row],[TOTAL VENDIDO]]&gt;40000,Table1[[#This Row],[TOTAL VENDIDO]]*0.05,0)</f>
        <v>39313.200000000004</v>
      </c>
      <c r="V10" t="s">
        <v>410</v>
      </c>
      <c r="W10" t="s">
        <v>274</v>
      </c>
      <c r="X10" t="s">
        <v>342</v>
      </c>
      <c r="Y10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('2022/10/26','04:23:57',6);</v>
      </c>
      <c r="Z10" s="13">
        <f t="shared" si="8"/>
        <v>6</v>
      </c>
      <c r="AA10" s="13">
        <f t="shared" si="9"/>
        <v>6</v>
      </c>
      <c r="AB10" s="12">
        <f t="shared" ca="1" si="7"/>
        <v>0.18329861111111112</v>
      </c>
    </row>
    <row r="11" spans="1:29" x14ac:dyDescent="0.3">
      <c r="A11" t="s">
        <v>74</v>
      </c>
      <c r="B11" s="9" cm="1">
        <f t="array" ref="B11" xml:space="preserve"> _xlfn.IFS(A11="aguas",1,A11="aperitivos",2,A11="bebidas energeticas",3,A11="brandys",4,A11="cerveza",5,A11="cremas",6,A11="refresco",7,A11="vinos",8)</f>
        <v>4</v>
      </c>
      <c r="C11" s="9">
        <v>31</v>
      </c>
      <c r="D11" t="s">
        <v>30</v>
      </c>
      <c r="E11" s="1">
        <v>255</v>
      </c>
      <c r="F11" s="10">
        <f t="shared" si="0"/>
        <v>591090</v>
      </c>
      <c r="G11" s="5">
        <v>3</v>
      </c>
      <c r="H11" t="s">
        <v>110</v>
      </c>
      <c r="I11" t="s">
        <v>178</v>
      </c>
      <c r="J11" t="s">
        <v>176</v>
      </c>
      <c r="K11" s="6">
        <v>37670</v>
      </c>
      <c r="L11" t="s">
        <v>214</v>
      </c>
      <c r="M11">
        <v>2318</v>
      </c>
      <c r="N11" s="8">
        <f t="shared" si="1"/>
        <v>59109</v>
      </c>
      <c r="O11" s="8">
        <f t="shared" si="2"/>
        <v>9457.44</v>
      </c>
      <c r="P11" s="8">
        <f t="shared" si="3"/>
        <v>49651.56</v>
      </c>
      <c r="Q11" s="8">
        <f t="shared" si="4"/>
        <v>79206.06</v>
      </c>
      <c r="R11" s="7">
        <f t="shared" ca="1" si="5"/>
        <v>19</v>
      </c>
      <c r="S11" s="9" t="e" cm="1">
        <f t="array" aca="1" ref="S11" ca="1">_xlfn.IFS(AND(L11="M",R11&gt;=35),"SI",AND(L11="F",R11&gt;=30),"SI")</f>
        <v>#N/A</v>
      </c>
      <c r="T11" s="9" t="str">
        <f t="shared" si="6"/>
        <v>LEIE030218</v>
      </c>
      <c r="U11" s="8">
        <f>IF(Table1[[#This Row],[TOTAL VENDIDO]]&gt;40000,Table1[[#This Row],[TOTAL VENDIDO]]*0.05,0)</f>
        <v>29554.5</v>
      </c>
      <c r="V11" t="s">
        <v>413</v>
      </c>
      <c r="W11" t="s">
        <v>277</v>
      </c>
      <c r="X11" t="s">
        <v>345</v>
      </c>
      <c r="Y11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('2022/10/26','08:49:55',7);</v>
      </c>
      <c r="Z11" s="13">
        <f t="shared" si="8"/>
        <v>7</v>
      </c>
      <c r="AA11" s="13">
        <f t="shared" si="9"/>
        <v>7</v>
      </c>
      <c r="AB11" s="12">
        <f t="shared" ca="1" si="7"/>
        <v>0.36799768518518516</v>
      </c>
    </row>
    <row r="12" spans="1:29" x14ac:dyDescent="0.3">
      <c r="A12" t="s">
        <v>75</v>
      </c>
      <c r="B12" s="9" cm="1">
        <f t="array" ref="B12" xml:space="preserve"> _xlfn.IFS(A12="aguas",1,A12="aperitivos",2,A12="bebidas energeticas",3,A12="brandys",4,A12="cerveza",5,A12="cremas",6,A12="refresco",7,A12="vinos",8)</f>
        <v>5</v>
      </c>
      <c r="C12" s="9">
        <v>38</v>
      </c>
      <c r="D12" t="s">
        <v>37</v>
      </c>
      <c r="E12" s="1">
        <v>15</v>
      </c>
      <c r="F12" s="10">
        <f t="shared" si="0"/>
        <v>98760</v>
      </c>
      <c r="G12" s="5">
        <v>1</v>
      </c>
      <c r="H12" t="s">
        <v>81</v>
      </c>
      <c r="I12" t="s">
        <v>184</v>
      </c>
      <c r="J12" t="s">
        <v>162</v>
      </c>
      <c r="K12" s="6">
        <v>43585</v>
      </c>
      <c r="L12" t="s">
        <v>214</v>
      </c>
      <c r="M12">
        <v>6584</v>
      </c>
      <c r="N12" s="8">
        <f t="shared" si="1"/>
        <v>9876</v>
      </c>
      <c r="O12" s="8">
        <f t="shared" si="2"/>
        <v>1580.16</v>
      </c>
      <c r="P12" s="8">
        <f t="shared" si="3"/>
        <v>8295.84</v>
      </c>
      <c r="Q12" s="8">
        <f t="shared" si="4"/>
        <v>13233.84</v>
      </c>
      <c r="R12" s="7">
        <f t="shared" ca="1" si="5"/>
        <v>3</v>
      </c>
      <c r="S12" s="9" t="e" cm="1">
        <f t="array" aca="1" ref="S12" ca="1">_xlfn.IFS(AND(L12="M",R12&gt;=35),"SI",AND(L12="F",R12&gt;=30),"SI")</f>
        <v>#N/A</v>
      </c>
      <c r="T12" s="9" t="str">
        <f t="shared" si="6"/>
        <v>ARMA190430</v>
      </c>
      <c r="U12" s="8">
        <f>IF(Table1[[#This Row],[TOTAL VENDIDO]]&gt;40000,Table1[[#This Row],[TOTAL VENDIDO]]*0.05,0)</f>
        <v>4938</v>
      </c>
      <c r="V12" t="s">
        <v>420</v>
      </c>
      <c r="W12" t="s">
        <v>284</v>
      </c>
      <c r="X12" t="s">
        <v>352</v>
      </c>
      <c r="Y12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('2022/10/26','11:43:12',8);</v>
      </c>
      <c r="Z12" s="13">
        <f t="shared" si="8"/>
        <v>8</v>
      </c>
      <c r="AA12" s="13">
        <f t="shared" si="9"/>
        <v>8</v>
      </c>
      <c r="AB12" s="12">
        <f t="shared" ca="1" si="7"/>
        <v>0.48833333333333334</v>
      </c>
    </row>
    <row r="13" spans="1:29" x14ac:dyDescent="0.3">
      <c r="A13" t="s">
        <v>76</v>
      </c>
      <c r="B13" s="9" cm="1">
        <f t="array" ref="B13" xml:space="preserve"> _xlfn.IFS(A13="aguas",1,A13="aperitivos",2,A13="bebidas energeticas",3,A13="brandys",4,A13="cerveza",5,A13="cremas",6,A13="refresco",7,A13="vinos",8)</f>
        <v>7</v>
      </c>
      <c r="C13" s="9">
        <v>47</v>
      </c>
      <c r="D13" t="s">
        <v>46</v>
      </c>
      <c r="E13" s="1">
        <v>12</v>
      </c>
      <c r="F13" s="10">
        <f t="shared" si="0"/>
        <v>98736</v>
      </c>
      <c r="G13" s="5">
        <v>1</v>
      </c>
      <c r="H13" t="s">
        <v>125</v>
      </c>
      <c r="I13" t="s">
        <v>193</v>
      </c>
      <c r="J13" t="s">
        <v>199</v>
      </c>
      <c r="K13" s="6">
        <v>36364</v>
      </c>
      <c r="L13" t="s">
        <v>214</v>
      </c>
      <c r="M13">
        <v>8228</v>
      </c>
      <c r="N13" s="8">
        <f t="shared" si="1"/>
        <v>9873.6</v>
      </c>
      <c r="O13" s="8">
        <f t="shared" si="2"/>
        <v>1579.7760000000001</v>
      </c>
      <c r="P13" s="8">
        <f t="shared" si="3"/>
        <v>8293.8240000000005</v>
      </c>
      <c r="Q13" s="8">
        <f t="shared" si="4"/>
        <v>13230.624</v>
      </c>
      <c r="R13" s="7">
        <f t="shared" ca="1" si="5"/>
        <v>23</v>
      </c>
      <c r="S13" s="9" t="e" cm="1">
        <f t="array" aca="1" ref="S13" ca="1">_xlfn.IFS(AND(L13="M",R13&gt;=35),"SI",AND(L13="F",R13&gt;=30),"SI")</f>
        <v>#N/A</v>
      </c>
      <c r="T13" s="9" t="str">
        <f t="shared" si="6"/>
        <v>ERPM990723</v>
      </c>
      <c r="U13" s="8">
        <f>IF(Table1[[#This Row],[TOTAL VENDIDO]]&gt;40000,Table1[[#This Row],[TOTAL VENDIDO]]*0.05,0)</f>
        <v>4936.8</v>
      </c>
      <c r="V13" t="s">
        <v>429</v>
      </c>
      <c r="W13" t="s">
        <v>293</v>
      </c>
      <c r="X13" t="s">
        <v>361</v>
      </c>
      <c r="Y13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('2022/10/26','04:12:00',9);</v>
      </c>
      <c r="Z13" s="13">
        <f t="shared" si="8"/>
        <v>9</v>
      </c>
      <c r="AA13" s="13">
        <f t="shared" si="9"/>
        <v>9</v>
      </c>
      <c r="AB13" s="12">
        <f t="shared" ca="1" si="7"/>
        <v>0.17500000000000002</v>
      </c>
    </row>
    <row r="14" spans="1:29" x14ac:dyDescent="0.3">
      <c r="A14" t="s">
        <v>74</v>
      </c>
      <c r="B14" s="9" cm="1">
        <f t="array" ref="B14" xml:space="preserve"> _xlfn.IFS(A14="aguas",1,A14="aperitivos",2,A14="bebidas energeticas",3,A14="brandys",4,A14="cerveza",5,A14="cremas",6,A14="refresco",7,A14="vinos",8)</f>
        <v>4</v>
      </c>
      <c r="C14" s="9">
        <v>33</v>
      </c>
      <c r="D14" t="s">
        <v>32</v>
      </c>
      <c r="E14" s="1">
        <v>459</v>
      </c>
      <c r="F14" s="10">
        <f t="shared" si="0"/>
        <v>98685</v>
      </c>
      <c r="G14" s="5">
        <v>4</v>
      </c>
      <c r="H14" t="s">
        <v>112</v>
      </c>
      <c r="I14" t="s">
        <v>180</v>
      </c>
      <c r="J14" t="s">
        <v>190</v>
      </c>
      <c r="K14" s="6">
        <v>41167</v>
      </c>
      <c r="L14" t="s">
        <v>214</v>
      </c>
      <c r="M14">
        <v>215</v>
      </c>
      <c r="N14" s="8">
        <f t="shared" si="1"/>
        <v>9868.5</v>
      </c>
      <c r="O14" s="8">
        <f t="shared" si="2"/>
        <v>1578.96</v>
      </c>
      <c r="P14" s="8">
        <f t="shared" si="3"/>
        <v>8289.5400000000009</v>
      </c>
      <c r="Q14" s="8">
        <f t="shared" si="4"/>
        <v>13223.79</v>
      </c>
      <c r="R14" s="7">
        <f t="shared" ca="1" si="5"/>
        <v>10</v>
      </c>
      <c r="S14" s="9" t="e" cm="1">
        <f t="array" aca="1" ref="S14" ca="1">_xlfn.IFS(AND(L14="M",R14&gt;=35),"SI",AND(L14="F",R14&gt;=30),"SI")</f>
        <v>#N/A</v>
      </c>
      <c r="T14" s="9" t="str">
        <f t="shared" si="6"/>
        <v>CAJC120915</v>
      </c>
      <c r="U14" s="8">
        <f>IF(Table1[[#This Row],[TOTAL VENDIDO]]&gt;40000,Table1[[#This Row],[TOTAL VENDIDO]]*0.05,0)</f>
        <v>4934.25</v>
      </c>
      <c r="V14" t="s">
        <v>415</v>
      </c>
      <c r="W14" t="s">
        <v>279</v>
      </c>
      <c r="X14" t="s">
        <v>347</v>
      </c>
      <c r="Y14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('2022/10/26','01:36:30',10);</v>
      </c>
      <c r="Z14" s="13">
        <f t="shared" si="8"/>
        <v>10</v>
      </c>
      <c r="AA14" s="13">
        <f t="shared" si="9"/>
        <v>10</v>
      </c>
      <c r="AB14" s="12">
        <f t="shared" ca="1" si="7"/>
        <v>6.7013888888888887E-2</v>
      </c>
    </row>
    <row r="15" spans="1:29" x14ac:dyDescent="0.3">
      <c r="A15" t="s">
        <v>71</v>
      </c>
      <c r="B15" s="9" cm="1">
        <f t="array" ref="B15" xml:space="preserve"> _xlfn.IFS(A15="aguas",1,A15="aperitivos",2,A15="bebidas energeticas",3,A15="brandys",4,A15="cerveza",5,A15="cremas",6,A15="refresco",7,A15="vinos",8)</f>
        <v>8</v>
      </c>
      <c r="C15" s="9">
        <v>8</v>
      </c>
      <c r="D15" t="s">
        <v>7</v>
      </c>
      <c r="E15" s="1">
        <v>126</v>
      </c>
      <c r="F15" s="10">
        <f t="shared" si="0"/>
        <v>98658</v>
      </c>
      <c r="G15" s="5">
        <v>2</v>
      </c>
      <c r="H15" t="s">
        <v>87</v>
      </c>
      <c r="I15" t="s">
        <v>156</v>
      </c>
      <c r="J15" t="s">
        <v>169</v>
      </c>
      <c r="K15" s="6">
        <v>34369</v>
      </c>
      <c r="L15" t="s">
        <v>215</v>
      </c>
      <c r="M15">
        <v>783</v>
      </c>
      <c r="N15" s="8">
        <f t="shared" si="1"/>
        <v>9865.8000000000011</v>
      </c>
      <c r="O15" s="8">
        <f t="shared" si="2"/>
        <v>1578.5280000000002</v>
      </c>
      <c r="P15" s="8">
        <f t="shared" si="3"/>
        <v>8287.2720000000008</v>
      </c>
      <c r="Q15" s="8">
        <f t="shared" si="4"/>
        <v>13220.172000000002</v>
      </c>
      <c r="R15" s="7">
        <f t="shared" ca="1" si="5"/>
        <v>28</v>
      </c>
      <c r="S15" s="9" t="e" cm="1">
        <f t="array" aca="1" ref="S15" ca="1">_xlfn.IFS(AND(L15="M",R15&gt;=35),"SI",AND(L15="F",R15&gt;=30),"SI")</f>
        <v>#N/A</v>
      </c>
      <c r="T15" s="9" t="str">
        <f t="shared" si="6"/>
        <v>DIBJ940204</v>
      </c>
      <c r="U15" s="8">
        <f>IF(Table1[[#This Row],[TOTAL VENDIDO]]&gt;40000,Table1[[#This Row],[TOTAL VENDIDO]]*0.05,0)</f>
        <v>4932.9000000000005</v>
      </c>
      <c r="V15" t="s">
        <v>390</v>
      </c>
      <c r="W15" t="s">
        <v>254</v>
      </c>
      <c r="X15" t="s">
        <v>322</v>
      </c>
      <c r="Y15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('2022/10/26','10:59:37',11);</v>
      </c>
      <c r="Z15" s="13">
        <f t="shared" si="8"/>
        <v>11</v>
      </c>
      <c r="AA15" s="13">
        <f t="shared" si="9"/>
        <v>11</v>
      </c>
      <c r="AB15" s="12">
        <f t="shared" ca="1" si="7"/>
        <v>0.45806712962962964</v>
      </c>
    </row>
    <row r="16" spans="1:29" x14ac:dyDescent="0.3">
      <c r="A16" t="s">
        <v>71</v>
      </c>
      <c r="B16" s="9" cm="1">
        <f t="array" ref="B16" xml:space="preserve"> _xlfn.IFS(A16="aguas",1,A16="aperitivos",2,A16="bebidas energeticas",3,A16="brandys",4,A16="cerveza",5,A16="cremas",6,A16="refresco",7,A16="vinos",8)</f>
        <v>8</v>
      </c>
      <c r="C16" s="9">
        <v>6</v>
      </c>
      <c r="D16" t="s">
        <v>5</v>
      </c>
      <c r="E16" s="1">
        <v>234</v>
      </c>
      <c r="F16" s="10">
        <f t="shared" si="0"/>
        <v>98046</v>
      </c>
      <c r="G16" s="5">
        <v>3</v>
      </c>
      <c r="H16" t="s">
        <v>85</v>
      </c>
      <c r="I16" t="s">
        <v>154</v>
      </c>
      <c r="J16" t="s">
        <v>185</v>
      </c>
      <c r="K16" s="6">
        <v>32721</v>
      </c>
      <c r="L16" t="s">
        <v>215</v>
      </c>
      <c r="M16">
        <v>419</v>
      </c>
      <c r="N16" s="8">
        <f t="shared" si="1"/>
        <v>9804.6</v>
      </c>
      <c r="O16" s="8">
        <f t="shared" si="2"/>
        <v>1568.7360000000001</v>
      </c>
      <c r="P16" s="8">
        <f t="shared" si="3"/>
        <v>8235.8639999999996</v>
      </c>
      <c r="Q16" s="8">
        <f t="shared" si="4"/>
        <v>13138.164000000001</v>
      </c>
      <c r="R16" s="7">
        <f t="shared" ca="1" si="5"/>
        <v>33</v>
      </c>
      <c r="S16" s="9" t="str" cm="1">
        <f t="array" aca="1" ref="S16" ca="1">_xlfn.IFS(AND(L16="M",R16&gt;=35),"SI",AND(L16="F",R16&gt;=30),"SI")</f>
        <v>SI</v>
      </c>
      <c r="T16" s="9" t="str">
        <f t="shared" si="6"/>
        <v>CAAE890801</v>
      </c>
      <c r="U16" s="8">
        <f>IF(Table1[[#This Row],[TOTAL VENDIDO]]&gt;40000,Table1[[#This Row],[TOTAL VENDIDO]]*0.05,0)</f>
        <v>4902.3</v>
      </c>
      <c r="V16" t="s">
        <v>388</v>
      </c>
      <c r="W16" t="s">
        <v>252</v>
      </c>
      <c r="X16" t="s">
        <v>320</v>
      </c>
      <c r="Y16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('2022/10/26','09:49:31',12);</v>
      </c>
      <c r="Z16" s="13">
        <f t="shared" si="8"/>
        <v>12</v>
      </c>
      <c r="AA16" s="13">
        <f t="shared" si="9"/>
        <v>12</v>
      </c>
      <c r="AB16" s="12">
        <f t="shared" ca="1" si="7"/>
        <v>0.40938657407407408</v>
      </c>
    </row>
    <row r="17" spans="1:28" x14ac:dyDescent="0.3">
      <c r="A17" t="s">
        <v>74</v>
      </c>
      <c r="B17" s="9" cm="1">
        <f t="array" ref="B17" xml:space="preserve"> _xlfn.IFS(A17="aguas",1,A17="aperitivos",2,A17="bebidas energeticas",3,A17="brandys",4,A17="cerveza",5,A17="cremas",6,A17="refresco",7,A17="vinos",8)</f>
        <v>4</v>
      </c>
      <c r="C17" s="9">
        <v>25</v>
      </c>
      <c r="D17" t="s">
        <v>24</v>
      </c>
      <c r="E17" s="1">
        <v>1120</v>
      </c>
      <c r="F17" s="10">
        <f t="shared" si="0"/>
        <v>89600</v>
      </c>
      <c r="G17" s="5">
        <v>5</v>
      </c>
      <c r="H17" t="s">
        <v>104</v>
      </c>
      <c r="I17" t="s">
        <v>172</v>
      </c>
      <c r="J17" t="s">
        <v>165</v>
      </c>
      <c r="K17" s="6">
        <v>40858</v>
      </c>
      <c r="L17" t="s">
        <v>215</v>
      </c>
      <c r="M17">
        <v>80</v>
      </c>
      <c r="N17" s="8">
        <f t="shared" si="1"/>
        <v>8960</v>
      </c>
      <c r="O17" s="8">
        <f t="shared" si="2"/>
        <v>1433.6000000000001</v>
      </c>
      <c r="P17" s="8">
        <f t="shared" si="3"/>
        <v>7526.4</v>
      </c>
      <c r="Q17" s="8">
        <f t="shared" si="4"/>
        <v>12006.4</v>
      </c>
      <c r="R17" s="7">
        <f t="shared" ca="1" si="5"/>
        <v>10</v>
      </c>
      <c r="S17" s="9" t="e" cm="1">
        <f t="array" aca="1" ref="S17" ca="1">_xlfn.IFS(AND(L17="M",R17&gt;=35),"SI",AND(L17="F",R17&gt;=30),"SI")</f>
        <v>#N/A</v>
      </c>
      <c r="T17" s="9" t="str">
        <f t="shared" si="6"/>
        <v>MEGJ111111</v>
      </c>
      <c r="U17" s="8">
        <f>IF(Table1[[#This Row],[TOTAL VENDIDO]]&gt;40000,Table1[[#This Row],[TOTAL VENDIDO]]*0.05,0)</f>
        <v>4480</v>
      </c>
      <c r="V17" t="s">
        <v>407</v>
      </c>
      <c r="W17" t="s">
        <v>271</v>
      </c>
      <c r="X17" t="s">
        <v>339</v>
      </c>
      <c r="Y17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('2022/10/26','07:17:30',13);</v>
      </c>
      <c r="Z17" s="13">
        <f t="shared" si="8"/>
        <v>13</v>
      </c>
      <c r="AA17" s="13">
        <f t="shared" si="9"/>
        <v>13</v>
      </c>
      <c r="AB17" s="12">
        <f t="shared" ca="1" si="7"/>
        <v>0.30381944444444448</v>
      </c>
    </row>
    <row r="18" spans="1:28" x14ac:dyDescent="0.3">
      <c r="A18" t="s">
        <v>74</v>
      </c>
      <c r="B18" s="9" cm="1">
        <f t="array" ref="B18" xml:space="preserve"> _xlfn.IFS(A18="aguas",1,A18="aperitivos",2,A18="bebidas energeticas",3,A18="brandys",4,A18="cerveza",5,A18="cremas",6,A18="refresco",7,A18="vinos",8)</f>
        <v>4</v>
      </c>
      <c r="C18" s="9">
        <v>27</v>
      </c>
      <c r="D18" t="s">
        <v>26</v>
      </c>
      <c r="E18" s="1">
        <v>230</v>
      </c>
      <c r="F18" s="10">
        <f t="shared" si="0"/>
        <v>89240</v>
      </c>
      <c r="G18" s="5">
        <v>5</v>
      </c>
      <c r="H18" t="s">
        <v>106</v>
      </c>
      <c r="I18" t="s">
        <v>174</v>
      </c>
      <c r="J18" t="s">
        <v>186</v>
      </c>
      <c r="K18" s="6">
        <v>44177</v>
      </c>
      <c r="L18" t="s">
        <v>215</v>
      </c>
      <c r="M18">
        <v>388</v>
      </c>
      <c r="N18" s="8">
        <f t="shared" si="1"/>
        <v>8924</v>
      </c>
      <c r="O18" s="8">
        <f t="shared" si="2"/>
        <v>1427.84</v>
      </c>
      <c r="P18" s="8">
        <f t="shared" si="3"/>
        <v>7496.16</v>
      </c>
      <c r="Q18" s="8">
        <f t="shared" si="4"/>
        <v>11958.16</v>
      </c>
      <c r="R18" s="7">
        <f t="shared" ca="1" si="5"/>
        <v>1</v>
      </c>
      <c r="S18" s="9" t="e" cm="1">
        <f t="array" aca="1" ref="S18" ca="1">_xlfn.IFS(AND(L18="M",R18&gt;=35),"SI",AND(L18="F",R18&gt;=30),"SI")</f>
        <v>#N/A</v>
      </c>
      <c r="T18" s="9" t="str">
        <f t="shared" si="6"/>
        <v>JIGG201212</v>
      </c>
      <c r="U18" s="8">
        <f>IF(Table1[[#This Row],[TOTAL VENDIDO]]&gt;40000,Table1[[#This Row],[TOTAL VENDIDO]]*0.05,0)</f>
        <v>4462</v>
      </c>
      <c r="V18" t="s">
        <v>409</v>
      </c>
      <c r="W18" t="s">
        <v>273</v>
      </c>
      <c r="X18" t="s">
        <v>341</v>
      </c>
      <c r="Y18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('2022/10/26','06:26:16',14);</v>
      </c>
      <c r="Z18" s="13">
        <f t="shared" si="8"/>
        <v>14</v>
      </c>
      <c r="AA18" s="13">
        <f t="shared" si="9"/>
        <v>14</v>
      </c>
      <c r="AB18" s="12">
        <f t="shared" ca="1" si="7"/>
        <v>0.26824074074074072</v>
      </c>
    </row>
    <row r="19" spans="1:28" x14ac:dyDescent="0.3">
      <c r="A19" t="s">
        <v>78</v>
      </c>
      <c r="B19" s="9" cm="1">
        <f t="array" ref="B19" xml:space="preserve"> _xlfn.IFS(A19="aguas",1,A19="aperitivos",2,A19="bebidas energeticas",3,A19="brandys",4,A19="cerveza",5,A19="cremas",6,A19="refresco",7,A19="vinos",8)</f>
        <v>6</v>
      </c>
      <c r="C19" s="9">
        <v>68</v>
      </c>
      <c r="D19" t="s">
        <v>67</v>
      </c>
      <c r="E19" s="1">
        <v>424</v>
      </c>
      <c r="F19" s="10">
        <f t="shared" si="0"/>
        <v>88192</v>
      </c>
      <c r="G19" s="5">
        <v>1</v>
      </c>
      <c r="H19" t="s">
        <v>146</v>
      </c>
      <c r="I19" t="s">
        <v>213</v>
      </c>
      <c r="J19" t="s">
        <v>151</v>
      </c>
      <c r="K19" s="6">
        <v>43364</v>
      </c>
      <c r="L19" t="s">
        <v>214</v>
      </c>
      <c r="M19">
        <v>208</v>
      </c>
      <c r="N19" s="8">
        <f t="shared" si="1"/>
        <v>8819.2000000000007</v>
      </c>
      <c r="O19" s="8">
        <f t="shared" si="2"/>
        <v>1411.0720000000001</v>
      </c>
      <c r="P19" s="8">
        <f t="shared" si="3"/>
        <v>7408.1280000000006</v>
      </c>
      <c r="Q19" s="8">
        <f t="shared" si="4"/>
        <v>11817.728000000001</v>
      </c>
      <c r="R19" s="7">
        <f t="shared" ca="1" si="5"/>
        <v>4</v>
      </c>
      <c r="S19" s="9" t="e" cm="1">
        <f t="array" aca="1" ref="S19" ca="1">_xlfn.IFS(AND(L19="M",R19&gt;=35),"SI",AND(L19="F",R19&gt;=30),"SI")</f>
        <v>#N/A</v>
      </c>
      <c r="T19" s="9" t="str">
        <f t="shared" si="6"/>
        <v>ALZI180921</v>
      </c>
      <c r="U19" s="8">
        <f>IF(Table1[[#This Row],[TOTAL VENDIDO]]&gt;40000,Table1[[#This Row],[TOTAL VENDIDO]]*0.05,0)</f>
        <v>4409.6000000000004</v>
      </c>
      <c r="V19" t="s">
        <v>450</v>
      </c>
      <c r="W19" t="s">
        <v>314</v>
      </c>
      <c r="X19" t="s">
        <v>382</v>
      </c>
      <c r="Y19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('2022/10/26','12:45:03',15);</v>
      </c>
      <c r="Z19" s="13">
        <f t="shared" si="8"/>
        <v>15</v>
      </c>
      <c r="AA19" s="13">
        <f t="shared" si="9"/>
        <v>15</v>
      </c>
      <c r="AB19" s="12">
        <f t="shared" ca="1" si="7"/>
        <v>0.53128472222222223</v>
      </c>
    </row>
    <row r="20" spans="1:28" x14ac:dyDescent="0.3">
      <c r="A20" t="s">
        <v>71</v>
      </c>
      <c r="B20" s="9" cm="1">
        <f t="array" ref="B20" xml:space="preserve"> _xlfn.IFS(A20="aguas",1,A20="aperitivos",2,A20="bebidas energeticas",3,A20="brandys",4,A20="cerveza",5,A20="cremas",6,A20="refresco",7,A20="vinos",8)</f>
        <v>8</v>
      </c>
      <c r="C20" s="9">
        <v>15</v>
      </c>
      <c r="D20" t="s">
        <v>14</v>
      </c>
      <c r="E20" s="1">
        <v>889</v>
      </c>
      <c r="F20" s="10">
        <f t="shared" si="0"/>
        <v>87122</v>
      </c>
      <c r="G20" s="5">
        <v>3</v>
      </c>
      <c r="H20" t="s">
        <v>94</v>
      </c>
      <c r="I20" t="s">
        <v>163</v>
      </c>
      <c r="J20" t="s">
        <v>206</v>
      </c>
      <c r="K20" s="6">
        <v>42414</v>
      </c>
      <c r="L20" t="s">
        <v>215</v>
      </c>
      <c r="M20">
        <v>98</v>
      </c>
      <c r="N20" s="8">
        <f t="shared" si="1"/>
        <v>8712.2000000000007</v>
      </c>
      <c r="O20" s="8">
        <f t="shared" si="2"/>
        <v>1393.9520000000002</v>
      </c>
      <c r="P20" s="8">
        <f t="shared" si="3"/>
        <v>7318.2480000000005</v>
      </c>
      <c r="Q20" s="8">
        <f t="shared" si="4"/>
        <v>11674.348000000002</v>
      </c>
      <c r="R20" s="7">
        <f t="shared" ca="1" si="5"/>
        <v>6</v>
      </c>
      <c r="S20" s="9" t="e" cm="1">
        <f t="array" aca="1" ref="S20" ca="1">_xlfn.IFS(AND(L20="M",R20&gt;=35),"SI",AND(L20="F",R20&gt;=30),"SI")</f>
        <v>#N/A</v>
      </c>
      <c r="T20" s="9" t="str">
        <f t="shared" si="6"/>
        <v>PECA160214</v>
      </c>
      <c r="U20" s="8">
        <f>IF(Table1[[#This Row],[TOTAL VENDIDO]]&gt;40000,Table1[[#This Row],[TOTAL VENDIDO]]*0.05,0)</f>
        <v>4356.1000000000004</v>
      </c>
      <c r="V20" t="s">
        <v>397</v>
      </c>
      <c r="W20" t="s">
        <v>261</v>
      </c>
      <c r="X20" t="s">
        <v>329</v>
      </c>
      <c r="Y20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('2022/10/26','02:48:08',16);</v>
      </c>
      <c r="Z20" s="13">
        <f t="shared" si="8"/>
        <v>16</v>
      </c>
      <c r="AA20" s="13">
        <f t="shared" si="9"/>
        <v>16</v>
      </c>
      <c r="AB20" s="12">
        <f t="shared" ca="1" si="7"/>
        <v>0.11675925925925927</v>
      </c>
    </row>
    <row r="21" spans="1:28" x14ac:dyDescent="0.3">
      <c r="A21" t="s">
        <v>78</v>
      </c>
      <c r="B21" s="9" cm="1">
        <f t="array" ref="B21" xml:space="preserve"> _xlfn.IFS(A21="aguas",1,A21="aperitivos",2,A21="bebidas energeticas",3,A21="brandys",4,A21="cerveza",5,A21="cremas",6,A21="refresco",7,A21="vinos",8)</f>
        <v>6</v>
      </c>
      <c r="C21" s="9">
        <v>67</v>
      </c>
      <c r="D21" t="s">
        <v>66</v>
      </c>
      <c r="E21" s="1">
        <v>468</v>
      </c>
      <c r="F21" s="10">
        <f t="shared" si="0"/>
        <v>85176</v>
      </c>
      <c r="G21" s="5">
        <v>3</v>
      </c>
      <c r="H21" t="s">
        <v>145</v>
      </c>
      <c r="I21" t="s">
        <v>212</v>
      </c>
      <c r="J21" t="s">
        <v>205</v>
      </c>
      <c r="K21" s="6">
        <v>40689</v>
      </c>
      <c r="L21" t="s">
        <v>214</v>
      </c>
      <c r="M21">
        <v>182</v>
      </c>
      <c r="N21" s="8">
        <f t="shared" si="1"/>
        <v>8517.6</v>
      </c>
      <c r="O21" s="8">
        <f t="shared" si="2"/>
        <v>1362.816</v>
      </c>
      <c r="P21" s="8">
        <f t="shared" si="3"/>
        <v>7154.7840000000006</v>
      </c>
      <c r="Q21" s="8">
        <f t="shared" si="4"/>
        <v>11413.584000000001</v>
      </c>
      <c r="R21" s="7">
        <f t="shared" ca="1" si="5"/>
        <v>11</v>
      </c>
      <c r="S21" s="9" t="e" cm="1">
        <f t="array" aca="1" ref="S21" ca="1">_xlfn.IFS(AND(L21="M",R21&gt;=35),"SI",AND(L21="F",R21&gt;=30),"SI")</f>
        <v>#N/A</v>
      </c>
      <c r="T21" s="9" t="str">
        <f t="shared" si="6"/>
        <v>CAVN110526</v>
      </c>
      <c r="U21" s="8">
        <f>IF(Table1[[#This Row],[TOTAL VENDIDO]]&gt;40000,Table1[[#This Row],[TOTAL VENDIDO]]*0.05,0)</f>
        <v>4258.8</v>
      </c>
      <c r="V21" t="s">
        <v>449</v>
      </c>
      <c r="W21" t="s">
        <v>313</v>
      </c>
      <c r="X21" t="s">
        <v>381</v>
      </c>
      <c r="Y21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('2022/10/26','09:15:42',17);</v>
      </c>
      <c r="Z21" s="13">
        <f t="shared" si="8"/>
        <v>17</v>
      </c>
      <c r="AA21" s="13">
        <f t="shared" si="9"/>
        <v>17</v>
      </c>
      <c r="AB21" s="12">
        <f t="shared" ca="1" si="7"/>
        <v>0.38590277777777776</v>
      </c>
    </row>
    <row r="22" spans="1:28" x14ac:dyDescent="0.3">
      <c r="A22" t="s">
        <v>75</v>
      </c>
      <c r="B22" s="9" cm="1">
        <f t="array" ref="B22" xml:space="preserve"> _xlfn.IFS(A22="aguas",1,A22="aperitivos",2,A22="bebidas energeticas",3,A22="brandys",4,A22="cerveza",5,A22="cremas",6,A22="refresco",7,A22="vinos",8)</f>
        <v>5</v>
      </c>
      <c r="C22" s="9">
        <v>42</v>
      </c>
      <c r="D22" t="s">
        <v>41</v>
      </c>
      <c r="E22" s="1">
        <v>35</v>
      </c>
      <c r="F22" s="10">
        <f t="shared" si="0"/>
        <v>83720</v>
      </c>
      <c r="G22" s="5">
        <v>3</v>
      </c>
      <c r="H22" t="s">
        <v>120</v>
      </c>
      <c r="I22" t="s">
        <v>188</v>
      </c>
      <c r="J22" t="s">
        <v>179</v>
      </c>
      <c r="K22" s="6">
        <v>36219</v>
      </c>
      <c r="L22" t="s">
        <v>215</v>
      </c>
      <c r="M22">
        <v>2392</v>
      </c>
      <c r="N22" s="8">
        <f t="shared" si="1"/>
        <v>8372</v>
      </c>
      <c r="O22" s="8">
        <f t="shared" si="2"/>
        <v>1339.52</v>
      </c>
      <c r="P22" s="8">
        <f t="shared" si="3"/>
        <v>7032.48</v>
      </c>
      <c r="Q22" s="8">
        <f t="shared" si="4"/>
        <v>11218.48</v>
      </c>
      <c r="R22" s="7">
        <f t="shared" ca="1" si="5"/>
        <v>23</v>
      </c>
      <c r="S22" s="9" t="e" cm="1">
        <f t="array" aca="1" ref="S22" ca="1">_xlfn.IFS(AND(L22="M",R22&gt;=35),"SI",AND(L22="F",R22&gt;=30),"SI")</f>
        <v>#N/A</v>
      </c>
      <c r="T22" s="9" t="str">
        <f t="shared" si="6"/>
        <v>ACMA990228</v>
      </c>
      <c r="U22" s="8">
        <f>IF(Table1[[#This Row],[TOTAL VENDIDO]]&gt;40000,Table1[[#This Row],[TOTAL VENDIDO]]*0.05,0)</f>
        <v>4186</v>
      </c>
      <c r="V22" t="s">
        <v>424</v>
      </c>
      <c r="W22" t="s">
        <v>288</v>
      </c>
      <c r="X22" t="s">
        <v>356</v>
      </c>
      <c r="Y22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('2022/10/26','08:03:21',18);</v>
      </c>
      <c r="Z22" s="13">
        <f t="shared" si="8"/>
        <v>18</v>
      </c>
      <c r="AA22" s="13">
        <f t="shared" si="9"/>
        <v>18</v>
      </c>
      <c r="AB22" s="12">
        <f t="shared" ca="1" si="7"/>
        <v>0.33565972222222223</v>
      </c>
    </row>
    <row r="23" spans="1:28" x14ac:dyDescent="0.3">
      <c r="A23" t="s">
        <v>74</v>
      </c>
      <c r="B23" s="9" cm="1">
        <f t="array" ref="B23" xml:space="preserve"> _xlfn.IFS(A23="aguas",1,A23="aperitivos",2,A23="bebidas energeticas",3,A23="brandys",4,A23="cerveza",5,A23="cremas",6,A23="refresco",7,A23="vinos",8)</f>
        <v>4</v>
      </c>
      <c r="C23" s="9">
        <v>29</v>
      </c>
      <c r="D23" t="s">
        <v>28</v>
      </c>
      <c r="E23" s="1">
        <v>674</v>
      </c>
      <c r="F23" s="10">
        <f t="shared" si="0"/>
        <v>82228</v>
      </c>
      <c r="G23" s="5">
        <v>5</v>
      </c>
      <c r="H23" t="s">
        <v>108</v>
      </c>
      <c r="I23" t="s">
        <v>176</v>
      </c>
      <c r="J23" t="s">
        <v>152</v>
      </c>
      <c r="K23" s="6">
        <v>36759</v>
      </c>
      <c r="L23" t="s">
        <v>214</v>
      </c>
      <c r="M23">
        <v>122</v>
      </c>
      <c r="N23" s="8">
        <f t="shared" si="1"/>
        <v>8222.8000000000011</v>
      </c>
      <c r="O23" s="8">
        <f t="shared" si="2"/>
        <v>1315.6480000000001</v>
      </c>
      <c r="P23" s="8">
        <f t="shared" si="3"/>
        <v>6907.152000000001</v>
      </c>
      <c r="Q23" s="8">
        <f t="shared" si="4"/>
        <v>11018.552000000001</v>
      </c>
      <c r="R23" s="7">
        <f t="shared" ca="1" si="5"/>
        <v>22</v>
      </c>
      <c r="S23" s="9" t="e" cm="1">
        <f t="array" aca="1" ref="S23" ca="1">_xlfn.IFS(AND(L23="M",R23&gt;=35),"SI",AND(L23="F",R23&gt;=30),"SI")</f>
        <v>#N/A</v>
      </c>
      <c r="T23" s="9" t="str">
        <f t="shared" si="6"/>
        <v>INHH000821</v>
      </c>
      <c r="U23" s="8">
        <f>IF(Table1[[#This Row],[TOTAL VENDIDO]]&gt;40000,Table1[[#This Row],[TOTAL VENDIDO]]*0.05,0)</f>
        <v>4111.4000000000005</v>
      </c>
      <c r="V23" t="s">
        <v>411</v>
      </c>
      <c r="W23" t="s">
        <v>275</v>
      </c>
      <c r="X23" t="s">
        <v>343</v>
      </c>
      <c r="Y23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('2022/10/26','04:56:11',19);</v>
      </c>
      <c r="Z23" s="13">
        <f t="shared" si="8"/>
        <v>19</v>
      </c>
      <c r="AA23" s="13">
        <f t="shared" si="9"/>
        <v>19</v>
      </c>
      <c r="AB23" s="12">
        <f t="shared" ca="1" si="7"/>
        <v>0.20568287037037036</v>
      </c>
    </row>
    <row r="24" spans="1:28" x14ac:dyDescent="0.3">
      <c r="A24" t="s">
        <v>75</v>
      </c>
      <c r="B24" s="9" cm="1">
        <f t="array" ref="B24" xml:space="preserve"> _xlfn.IFS(A24="aguas",1,A24="aperitivos",2,A24="bebidas energeticas",3,A24="brandys",4,A24="cerveza",5,A24="cremas",6,A24="refresco",7,A24="vinos",8)</f>
        <v>5</v>
      </c>
      <c r="C24" s="9">
        <v>40</v>
      </c>
      <c r="D24" t="s">
        <v>39</v>
      </c>
      <c r="E24" s="1">
        <v>13</v>
      </c>
      <c r="F24" s="10">
        <f t="shared" si="0"/>
        <v>78585</v>
      </c>
      <c r="G24" s="5">
        <v>1</v>
      </c>
      <c r="H24" t="s">
        <v>118</v>
      </c>
      <c r="I24" t="s">
        <v>186</v>
      </c>
      <c r="J24" t="s">
        <v>157</v>
      </c>
      <c r="K24" s="6">
        <v>43364</v>
      </c>
      <c r="L24" t="s">
        <v>214</v>
      </c>
      <c r="M24">
        <v>6045</v>
      </c>
      <c r="N24" s="8">
        <f t="shared" si="1"/>
        <v>7858.5</v>
      </c>
      <c r="O24" s="8">
        <f t="shared" si="2"/>
        <v>1257.3600000000001</v>
      </c>
      <c r="P24" s="8">
        <f t="shared" si="3"/>
        <v>6601.1399999999994</v>
      </c>
      <c r="Q24" s="8">
        <f t="shared" si="4"/>
        <v>10530.39</v>
      </c>
      <c r="R24" s="7">
        <f t="shared" ca="1" si="5"/>
        <v>4</v>
      </c>
      <c r="S24" s="9" t="e" cm="1">
        <f t="array" aca="1" ref="S24" ca="1">_xlfn.IFS(AND(L24="M",R24&gt;=35),"SI",AND(L24="F",R24&gt;=30),"SI")</f>
        <v>#N/A</v>
      </c>
      <c r="T24" s="9" t="str">
        <f t="shared" si="6"/>
        <v>GUMA180921</v>
      </c>
      <c r="U24" s="8">
        <f>IF(Table1[[#This Row],[TOTAL VENDIDO]]&gt;40000,Table1[[#This Row],[TOTAL VENDIDO]]*0.05,0)</f>
        <v>3929.25</v>
      </c>
      <c r="V24" t="s">
        <v>422</v>
      </c>
      <c r="W24" t="s">
        <v>286</v>
      </c>
      <c r="X24" t="s">
        <v>354</v>
      </c>
      <c r="Y24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('2022/10/26','10:11:02',20);</v>
      </c>
      <c r="Z24" s="13">
        <f t="shared" si="8"/>
        <v>20</v>
      </c>
      <c r="AA24" s="13">
        <f t="shared" si="9"/>
        <v>20</v>
      </c>
      <c r="AB24" s="12">
        <f t="shared" ca="1" si="7"/>
        <v>0.42432870370370374</v>
      </c>
    </row>
    <row r="25" spans="1:28" x14ac:dyDescent="0.3">
      <c r="A25" t="s">
        <v>71</v>
      </c>
      <c r="B25" s="9" cm="1">
        <f t="array" ref="B25" xml:space="preserve"> _xlfn.IFS(A25="aguas",1,A25="aperitivos",2,A25="bebidas energeticas",3,A25="brandys",4,A25="cerveza",5,A25="cremas",6,A25="refresco",7,A25="vinos",8)</f>
        <v>8</v>
      </c>
      <c r="C25" s="9">
        <v>4</v>
      </c>
      <c r="D25" t="s">
        <v>3</v>
      </c>
      <c r="E25" s="1">
        <v>112</v>
      </c>
      <c r="F25" s="10">
        <f t="shared" si="0"/>
        <v>76832</v>
      </c>
      <c r="G25" s="5">
        <v>5</v>
      </c>
      <c r="H25" t="s">
        <v>83</v>
      </c>
      <c r="I25" t="s">
        <v>152</v>
      </c>
      <c r="J25" t="s">
        <v>213</v>
      </c>
      <c r="K25" s="6">
        <v>36240</v>
      </c>
      <c r="L25" t="s">
        <v>215</v>
      </c>
      <c r="M25">
        <v>686</v>
      </c>
      <c r="N25" s="8">
        <f t="shared" si="1"/>
        <v>7683.2000000000007</v>
      </c>
      <c r="O25" s="8">
        <f t="shared" si="2"/>
        <v>1229.3120000000001</v>
      </c>
      <c r="P25" s="8">
        <f t="shared" si="3"/>
        <v>6453.8880000000008</v>
      </c>
      <c r="Q25" s="8">
        <f t="shared" si="4"/>
        <v>10295.488000000001</v>
      </c>
      <c r="R25" s="7">
        <f t="shared" ca="1" si="5"/>
        <v>23</v>
      </c>
      <c r="S25" s="9" t="e" cm="1">
        <f t="array" aca="1" ref="S25" ca="1">_xlfn.IFS(AND(L25="M",R25&gt;=35),"SI",AND(L25="F",R25&gt;=30),"SI")</f>
        <v>#N/A</v>
      </c>
      <c r="T25" s="9" t="str">
        <f t="shared" si="6"/>
        <v>HEAF990321</v>
      </c>
      <c r="U25" s="8">
        <f>IF(Table1[[#This Row],[TOTAL VENDIDO]]&gt;40000,Table1[[#This Row],[TOTAL VENDIDO]]*0.05,0)</f>
        <v>3841.6000000000004</v>
      </c>
      <c r="V25" t="s">
        <v>386</v>
      </c>
      <c r="W25" t="s">
        <v>250</v>
      </c>
      <c r="X25" t="s">
        <v>318</v>
      </c>
      <c r="Y25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('2022/10/26','07:54:07',21);</v>
      </c>
      <c r="Z25" s="13">
        <f t="shared" si="8"/>
        <v>21</v>
      </c>
      <c r="AA25" s="13">
        <f t="shared" si="9"/>
        <v>21</v>
      </c>
      <c r="AB25" s="12">
        <f t="shared" ca="1" si="7"/>
        <v>0.32924768518518516</v>
      </c>
    </row>
    <row r="26" spans="1:28" x14ac:dyDescent="0.3">
      <c r="A26" t="s">
        <v>71</v>
      </c>
      <c r="B26" s="9" cm="1">
        <f t="array" ref="B26" xml:space="preserve"> _xlfn.IFS(A26="aguas",1,A26="aperitivos",2,A26="bebidas energeticas",3,A26="brandys",4,A26="cerveza",5,A26="cremas",6,A26="refresco",7,A26="vinos",8)</f>
        <v>8</v>
      </c>
      <c r="C26" s="9">
        <v>3</v>
      </c>
      <c r="D26" t="s">
        <v>2</v>
      </c>
      <c r="E26" s="1">
        <v>22</v>
      </c>
      <c r="F26" s="10">
        <f t="shared" si="0"/>
        <v>76230</v>
      </c>
      <c r="G26" s="5">
        <v>1</v>
      </c>
      <c r="H26" t="s">
        <v>82</v>
      </c>
      <c r="I26" t="s">
        <v>151</v>
      </c>
      <c r="J26" t="s">
        <v>188</v>
      </c>
      <c r="K26" s="6">
        <v>37670</v>
      </c>
      <c r="L26" t="s">
        <v>214</v>
      </c>
      <c r="M26">
        <v>3465</v>
      </c>
      <c r="N26" s="8">
        <f t="shared" si="1"/>
        <v>7623</v>
      </c>
      <c r="O26" s="8">
        <f t="shared" si="2"/>
        <v>1219.68</v>
      </c>
      <c r="P26" s="8">
        <f t="shared" si="3"/>
        <v>6403.32</v>
      </c>
      <c r="Q26" s="8">
        <f t="shared" si="4"/>
        <v>10214.82</v>
      </c>
      <c r="R26" s="7">
        <f t="shared" ca="1" si="5"/>
        <v>19</v>
      </c>
      <c r="S26" s="9" t="e" cm="1">
        <f t="array" aca="1" ref="S26" ca="1">_xlfn.IFS(AND(L26="M",R26&gt;=35),"SI",AND(L26="F",R26&gt;=30),"SI")</f>
        <v>#N/A</v>
      </c>
      <c r="T26" s="9" t="str">
        <f t="shared" si="6"/>
        <v>ZAAR030218</v>
      </c>
      <c r="U26" s="8">
        <f>IF(Table1[[#This Row],[TOTAL VENDIDO]]&gt;40000,Table1[[#This Row],[TOTAL VENDIDO]]*0.05,0)</f>
        <v>3811.5</v>
      </c>
      <c r="V26" t="s">
        <v>385</v>
      </c>
      <c r="W26" t="s">
        <v>249</v>
      </c>
      <c r="X26" t="s">
        <v>317</v>
      </c>
      <c r="Y26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('2022/10/26','11:40:31',22);</v>
      </c>
      <c r="Z26" s="13">
        <f t="shared" si="8"/>
        <v>22</v>
      </c>
      <c r="AA26" s="13">
        <f t="shared" si="9"/>
        <v>22</v>
      </c>
      <c r="AB26" s="12">
        <f t="shared" ca="1" si="7"/>
        <v>0.48646990740740742</v>
      </c>
    </row>
    <row r="27" spans="1:28" x14ac:dyDescent="0.3">
      <c r="A27" t="s">
        <v>71</v>
      </c>
      <c r="B27" s="9" cm="1">
        <f t="array" ref="B27" xml:space="preserve"> _xlfn.IFS(A27="aguas",1,A27="aperitivos",2,A27="bebidas energeticas",3,A27="brandys",4,A27="cerveza",5,A27="cremas",6,A27="refresco",7,A27="vinos",8)</f>
        <v>8</v>
      </c>
      <c r="C27" s="9">
        <v>5</v>
      </c>
      <c r="D27" t="s">
        <v>4</v>
      </c>
      <c r="E27" s="1">
        <v>456</v>
      </c>
      <c r="F27" s="10">
        <f t="shared" si="0"/>
        <v>75240</v>
      </c>
      <c r="G27" s="5">
        <v>5</v>
      </c>
      <c r="H27" t="s">
        <v>84</v>
      </c>
      <c r="I27" t="s">
        <v>153</v>
      </c>
      <c r="J27" t="s">
        <v>184</v>
      </c>
      <c r="K27" s="6">
        <v>41167</v>
      </c>
      <c r="L27" t="s">
        <v>215</v>
      </c>
      <c r="M27">
        <v>165</v>
      </c>
      <c r="N27" s="8">
        <f t="shared" si="1"/>
        <v>7524</v>
      </c>
      <c r="O27" s="8">
        <f t="shared" si="2"/>
        <v>1203.8399999999999</v>
      </c>
      <c r="P27" s="8">
        <f t="shared" si="3"/>
        <v>6320.16</v>
      </c>
      <c r="Q27" s="8">
        <f t="shared" si="4"/>
        <v>10082.16</v>
      </c>
      <c r="R27" s="7">
        <f t="shared" ca="1" si="5"/>
        <v>10</v>
      </c>
      <c r="S27" s="9" t="e" cm="1">
        <f t="array" aca="1" ref="S27" ca="1">_xlfn.IFS(AND(L27="M",R27&gt;=35),"SI",AND(L27="F",R27&gt;=30),"SI")</f>
        <v>#N/A</v>
      </c>
      <c r="T27" s="9" t="str">
        <f t="shared" si="6"/>
        <v>ROAR120915</v>
      </c>
      <c r="U27" s="8">
        <f>IF(Table1[[#This Row],[TOTAL VENDIDO]]&gt;40000,Table1[[#This Row],[TOTAL VENDIDO]]*0.05,0)</f>
        <v>3762</v>
      </c>
      <c r="V27" t="s">
        <v>387</v>
      </c>
      <c r="W27" t="s">
        <v>251</v>
      </c>
      <c r="X27" t="s">
        <v>319</v>
      </c>
      <c r="Y27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('2022/10/26','11:59:17',23);</v>
      </c>
      <c r="Z27" s="13">
        <f t="shared" si="8"/>
        <v>23</v>
      </c>
      <c r="AA27" s="13">
        <f t="shared" si="9"/>
        <v>23</v>
      </c>
      <c r="AB27" s="12">
        <f t="shared" ca="1" si="7"/>
        <v>0.49950231481481483</v>
      </c>
    </row>
    <row r="28" spans="1:28" x14ac:dyDescent="0.3">
      <c r="A28" t="s">
        <v>75</v>
      </c>
      <c r="B28" s="9" cm="1">
        <f t="array" ref="B28" xml:space="preserve"> _xlfn.IFS(A28="aguas",1,A28="aperitivos",2,A28="bebidas energeticas",3,A28="brandys",4,A28="cerveza",5,A28="cremas",6,A28="refresco",7,A28="vinos",8)</f>
        <v>5</v>
      </c>
      <c r="C28" s="9">
        <v>36</v>
      </c>
      <c r="D28" t="s">
        <v>35</v>
      </c>
      <c r="E28" s="1">
        <v>15</v>
      </c>
      <c r="F28" s="10">
        <f t="shared" si="0"/>
        <v>74835</v>
      </c>
      <c r="G28" s="5">
        <v>2</v>
      </c>
      <c r="H28" t="s">
        <v>115</v>
      </c>
      <c r="I28" t="s">
        <v>182</v>
      </c>
      <c r="J28" t="s">
        <v>166</v>
      </c>
      <c r="K28" s="6">
        <v>34369</v>
      </c>
      <c r="L28" t="s">
        <v>215</v>
      </c>
      <c r="M28">
        <v>4989</v>
      </c>
      <c r="N28" s="8">
        <f t="shared" si="1"/>
        <v>7483.5</v>
      </c>
      <c r="O28" s="8">
        <f t="shared" si="2"/>
        <v>1197.3600000000001</v>
      </c>
      <c r="P28" s="8">
        <f t="shared" si="3"/>
        <v>6286.1399999999994</v>
      </c>
      <c r="Q28" s="8">
        <f t="shared" si="4"/>
        <v>10027.89</v>
      </c>
      <c r="R28" s="7">
        <f t="shared" ca="1" si="5"/>
        <v>28</v>
      </c>
      <c r="S28" s="9" t="e" cm="1">
        <f t="array" aca="1" ref="S28" ca="1">_xlfn.IFS(AND(L28="M",R28&gt;=35),"SI",AND(L28="F",R28&gt;=30),"SI")</f>
        <v>#N/A</v>
      </c>
      <c r="T28" s="9" t="str">
        <f t="shared" si="6"/>
        <v>GOLC940204</v>
      </c>
      <c r="U28" s="8">
        <f>IF(Table1[[#This Row],[TOTAL VENDIDO]]&gt;40000,Table1[[#This Row],[TOTAL VENDIDO]]*0.05,0)</f>
        <v>3741.75</v>
      </c>
      <c r="V28" t="s">
        <v>418</v>
      </c>
      <c r="W28" t="s">
        <v>282</v>
      </c>
      <c r="X28" t="s">
        <v>350</v>
      </c>
      <c r="Y28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('2022/10/26','05:15:18',24);</v>
      </c>
      <c r="Z28" s="13">
        <f t="shared" si="8"/>
        <v>24</v>
      </c>
      <c r="AA28" s="13">
        <f t="shared" si="9"/>
        <v>24</v>
      </c>
      <c r="AB28" s="12">
        <f t="shared" ca="1" si="7"/>
        <v>0.21895833333333334</v>
      </c>
    </row>
    <row r="29" spans="1:28" x14ac:dyDescent="0.3">
      <c r="A29" t="s">
        <v>74</v>
      </c>
      <c r="B29" s="9" cm="1">
        <f t="array" ref="B29" xml:space="preserve"> _xlfn.IFS(A29="aguas",1,A29="aperitivos",2,A29="bebidas energeticas",3,A29="brandys",4,A29="cerveza",5,A29="cremas",6,A29="refresco",7,A29="vinos",8)</f>
        <v>4</v>
      </c>
      <c r="C29" s="9">
        <v>30</v>
      </c>
      <c r="D29" t="s">
        <v>29</v>
      </c>
      <c r="E29" s="1">
        <v>123</v>
      </c>
      <c r="F29" s="10">
        <f t="shared" si="0"/>
        <v>73800</v>
      </c>
      <c r="G29" s="5">
        <v>5</v>
      </c>
      <c r="H29" t="s">
        <v>109</v>
      </c>
      <c r="I29" t="s">
        <v>177</v>
      </c>
      <c r="J29" t="s">
        <v>209</v>
      </c>
      <c r="K29" s="6">
        <v>35352</v>
      </c>
      <c r="L29" t="s">
        <v>214</v>
      </c>
      <c r="M29">
        <v>600</v>
      </c>
      <c r="N29" s="8">
        <f t="shared" si="1"/>
        <v>7380</v>
      </c>
      <c r="O29" s="8">
        <f t="shared" si="2"/>
        <v>1180.8</v>
      </c>
      <c r="P29" s="8">
        <f t="shared" si="3"/>
        <v>6199.2</v>
      </c>
      <c r="Q29" s="8">
        <f t="shared" si="4"/>
        <v>9889.2000000000007</v>
      </c>
      <c r="R29" s="7">
        <f t="shared" ca="1" si="5"/>
        <v>26</v>
      </c>
      <c r="S29" s="9" t="e" cm="1">
        <f t="array" aca="1" ref="S29" ca="1">_xlfn.IFS(AND(L29="M",R29&gt;=35),"SI",AND(L29="F",R29&gt;=30),"SI")</f>
        <v>#N/A</v>
      </c>
      <c r="T29" s="9" t="str">
        <f t="shared" si="6"/>
        <v>GUHA961014</v>
      </c>
      <c r="U29" s="8">
        <f>IF(Table1[[#This Row],[TOTAL VENDIDO]]&gt;40000,Table1[[#This Row],[TOTAL VENDIDO]]*0.05,0)</f>
        <v>3690</v>
      </c>
      <c r="V29" t="s">
        <v>412</v>
      </c>
      <c r="W29" t="s">
        <v>276</v>
      </c>
      <c r="X29" t="s">
        <v>344</v>
      </c>
      <c r="Y29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('2022/10/26','02:53:18',25);</v>
      </c>
      <c r="Z29" s="13">
        <f t="shared" si="8"/>
        <v>25</v>
      </c>
      <c r="AA29" s="13">
        <f t="shared" si="9"/>
        <v>25</v>
      </c>
      <c r="AB29" s="12">
        <f t="shared" ca="1" si="7"/>
        <v>0.12034722222222222</v>
      </c>
    </row>
    <row r="30" spans="1:28" x14ac:dyDescent="0.3">
      <c r="A30" t="s">
        <v>71</v>
      </c>
      <c r="B30" s="9" cm="1">
        <f t="array" ref="B30" xml:space="preserve"> _xlfn.IFS(A30="aguas",1,A30="aperitivos",2,A30="bebidas energeticas",3,A30="brandys",4,A30="cerveza",5,A30="cremas",6,A30="refresco",7,A30="vinos",8)</f>
        <v>8</v>
      </c>
      <c r="C30" s="9">
        <v>12</v>
      </c>
      <c r="D30" t="s">
        <v>11</v>
      </c>
      <c r="E30" s="1">
        <v>234</v>
      </c>
      <c r="F30" s="10">
        <f t="shared" si="0"/>
        <v>65520</v>
      </c>
      <c r="G30" s="5">
        <v>4</v>
      </c>
      <c r="H30" t="s">
        <v>91</v>
      </c>
      <c r="I30" t="s">
        <v>160</v>
      </c>
      <c r="J30" t="s">
        <v>180</v>
      </c>
      <c r="K30" s="6">
        <v>43364</v>
      </c>
      <c r="L30" t="s">
        <v>214</v>
      </c>
      <c r="M30">
        <v>280</v>
      </c>
      <c r="N30" s="8">
        <f t="shared" si="1"/>
        <v>6552</v>
      </c>
      <c r="O30" s="8">
        <f t="shared" si="2"/>
        <v>1048.32</v>
      </c>
      <c r="P30" s="8">
        <f t="shared" si="3"/>
        <v>5503.68</v>
      </c>
      <c r="Q30" s="8">
        <f t="shared" si="4"/>
        <v>8779.68</v>
      </c>
      <c r="R30" s="7">
        <f t="shared" ca="1" si="5"/>
        <v>4</v>
      </c>
      <c r="S30" s="9" t="e" cm="1">
        <f t="array" aca="1" ref="S30" ca="1">_xlfn.IFS(AND(L30="M",R30&gt;=35),"SI",AND(L30="F",R30&gt;=30),"SI")</f>
        <v>#N/A</v>
      </c>
      <c r="T30" s="9" t="str">
        <f t="shared" si="6"/>
        <v>GOCB180921</v>
      </c>
      <c r="U30" s="8">
        <f>IF(Table1[[#This Row],[TOTAL VENDIDO]]&gt;40000,Table1[[#This Row],[TOTAL VENDIDO]]*0.05,0)</f>
        <v>3276</v>
      </c>
      <c r="V30" t="s">
        <v>394</v>
      </c>
      <c r="W30" t="s">
        <v>258</v>
      </c>
      <c r="X30" t="s">
        <v>326</v>
      </c>
      <c r="Y30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('2022/10/26','04:12:00',26);</v>
      </c>
      <c r="Z30" s="13">
        <f t="shared" si="8"/>
        <v>26</v>
      </c>
      <c r="AA30" s="13">
        <f t="shared" si="9"/>
        <v>26</v>
      </c>
      <c r="AB30" s="12">
        <f t="shared" ca="1" si="7"/>
        <v>0.17500000000000002</v>
      </c>
    </row>
    <row r="31" spans="1:28" x14ac:dyDescent="0.3">
      <c r="A31" t="s">
        <v>72</v>
      </c>
      <c r="B31" s="9" cm="1">
        <f t="array" ref="B31" xml:space="preserve"> _xlfn.IFS(A31="aguas",1,A31="aperitivos",2,A31="bebidas energeticas",3,A31="brandys",4,A31="cerveza",5,A31="cremas",6,A31="refresco",7,A31="vinos",8)</f>
        <v>2</v>
      </c>
      <c r="C31" s="9">
        <v>16</v>
      </c>
      <c r="D31" t="s">
        <v>15</v>
      </c>
      <c r="E31" s="1">
        <v>123</v>
      </c>
      <c r="F31" s="10">
        <f t="shared" si="0"/>
        <v>58917</v>
      </c>
      <c r="G31" s="5">
        <v>3</v>
      </c>
      <c r="H31" t="s">
        <v>95</v>
      </c>
      <c r="I31" t="s">
        <v>164</v>
      </c>
      <c r="J31" t="s">
        <v>189</v>
      </c>
      <c r="K31" s="6">
        <v>43997</v>
      </c>
      <c r="L31" t="s">
        <v>215</v>
      </c>
      <c r="M31">
        <v>479</v>
      </c>
      <c r="N31" s="8">
        <f t="shared" si="1"/>
        <v>5891.7000000000007</v>
      </c>
      <c r="O31" s="8">
        <f t="shared" si="2"/>
        <v>942.67200000000014</v>
      </c>
      <c r="P31" s="8">
        <f t="shared" si="3"/>
        <v>4949.0280000000002</v>
      </c>
      <c r="Q31" s="8">
        <f t="shared" si="4"/>
        <v>7894.8780000000006</v>
      </c>
      <c r="R31" s="7">
        <f t="shared" ca="1" si="5"/>
        <v>2</v>
      </c>
      <c r="S31" s="9" t="e" cm="1">
        <f t="array" aca="1" ref="S31" ca="1">_xlfn.IFS(AND(L31="M",R31&gt;=35),"SI",AND(L31="F",R31&gt;=30),"SI")</f>
        <v>#N/A</v>
      </c>
      <c r="T31" s="9" t="str">
        <f t="shared" si="6"/>
        <v>SUCM200615</v>
      </c>
      <c r="U31" s="8">
        <f>IF(Table1[[#This Row],[TOTAL VENDIDO]]&gt;40000,Table1[[#This Row],[TOTAL VENDIDO]]*0.05,0)</f>
        <v>2945.8500000000004</v>
      </c>
      <c r="V31" t="s">
        <v>398</v>
      </c>
      <c r="W31" t="s">
        <v>262</v>
      </c>
      <c r="X31" t="s">
        <v>330</v>
      </c>
      <c r="Y31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('2022/10/26','10:34:58',27);</v>
      </c>
      <c r="Z31" s="13">
        <f t="shared" si="8"/>
        <v>27</v>
      </c>
      <c r="AA31" s="13">
        <f t="shared" si="9"/>
        <v>27</v>
      </c>
      <c r="AB31" s="12">
        <f t="shared" ca="1" si="7"/>
        <v>0.44094907407407408</v>
      </c>
    </row>
    <row r="32" spans="1:28" x14ac:dyDescent="0.3">
      <c r="A32" t="s">
        <v>74</v>
      </c>
      <c r="B32" s="9" cm="1">
        <f t="array" ref="B32" xml:space="preserve"> _xlfn.IFS(A32="aguas",1,A32="aperitivos",2,A32="bebidas energeticas",3,A32="brandys",4,A32="cerveza",5,A32="cremas",6,A32="refresco",7,A32="vinos",8)</f>
        <v>4</v>
      </c>
      <c r="C32" s="9">
        <v>26</v>
      </c>
      <c r="D32" t="s">
        <v>25</v>
      </c>
      <c r="E32" s="1">
        <v>156</v>
      </c>
      <c r="F32" s="10">
        <f t="shared" si="0"/>
        <v>48360</v>
      </c>
      <c r="G32" s="5">
        <v>5</v>
      </c>
      <c r="H32" t="s">
        <v>105</v>
      </c>
      <c r="I32" t="s">
        <v>173</v>
      </c>
      <c r="J32" t="s">
        <v>160</v>
      </c>
      <c r="K32" s="6">
        <v>43484</v>
      </c>
      <c r="L32" t="s">
        <v>215</v>
      </c>
      <c r="M32">
        <v>310</v>
      </c>
      <c r="N32" s="8">
        <f t="shared" si="1"/>
        <v>4836</v>
      </c>
      <c r="O32" s="8">
        <f t="shared" si="2"/>
        <v>773.76</v>
      </c>
      <c r="P32" s="8">
        <f t="shared" si="3"/>
        <v>4062.24</v>
      </c>
      <c r="Q32" s="8">
        <f t="shared" si="4"/>
        <v>6480.24</v>
      </c>
      <c r="R32" s="7">
        <f t="shared" ca="1" si="5"/>
        <v>3</v>
      </c>
      <c r="S32" s="9" t="e" cm="1">
        <f t="array" aca="1" ref="S32" ca="1">_xlfn.IFS(AND(L32="M",R32&gt;=35),"SI",AND(L32="F",R32&gt;=30),"SI")</f>
        <v>#N/A</v>
      </c>
      <c r="T32" s="9" t="str">
        <f t="shared" si="6"/>
        <v>NAGA190119</v>
      </c>
      <c r="U32" s="8">
        <f>IF(Table1[[#This Row],[TOTAL VENDIDO]]&gt;40000,Table1[[#This Row],[TOTAL VENDIDO]]*0.05,0)</f>
        <v>2418</v>
      </c>
      <c r="V32" t="s">
        <v>408</v>
      </c>
      <c r="W32" t="s">
        <v>272</v>
      </c>
      <c r="X32" t="s">
        <v>340</v>
      </c>
      <c r="Y32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('2022/10/26','10:03:34',28);</v>
      </c>
      <c r="Z32" s="13">
        <f t="shared" si="8"/>
        <v>28</v>
      </c>
      <c r="AA32" s="13">
        <f t="shared" si="9"/>
        <v>28</v>
      </c>
      <c r="AB32" s="12">
        <f t="shared" ca="1" si="7"/>
        <v>0.41914351851851855</v>
      </c>
    </row>
    <row r="33" spans="1:28" x14ac:dyDescent="0.3">
      <c r="A33" t="s">
        <v>76</v>
      </c>
      <c r="B33" s="9" cm="1">
        <f t="array" ref="B33" xml:space="preserve"> _xlfn.IFS(A33="aguas",1,A33="aperitivos",2,A33="bebidas energeticas",3,A33="brandys",4,A33="cerveza",5,A33="cremas",6,A33="refresco",7,A33="vinos",8)</f>
        <v>7</v>
      </c>
      <c r="C33" s="9">
        <v>48</v>
      </c>
      <c r="D33" t="s">
        <v>47</v>
      </c>
      <c r="E33" s="1">
        <v>10</v>
      </c>
      <c r="F33" s="10">
        <f t="shared" si="0"/>
        <v>47470</v>
      </c>
      <c r="G33" s="5">
        <v>1</v>
      </c>
      <c r="H33" t="s">
        <v>126</v>
      </c>
      <c r="I33" t="s">
        <v>194</v>
      </c>
      <c r="J33" t="s">
        <v>210</v>
      </c>
      <c r="K33" s="6">
        <v>41259</v>
      </c>
      <c r="L33" t="s">
        <v>214</v>
      </c>
      <c r="M33">
        <v>4747</v>
      </c>
      <c r="N33" s="8">
        <f t="shared" si="1"/>
        <v>4747</v>
      </c>
      <c r="O33" s="8">
        <f t="shared" si="2"/>
        <v>759.52</v>
      </c>
      <c r="P33" s="8">
        <f t="shared" si="3"/>
        <v>3987.48</v>
      </c>
      <c r="Q33" s="8">
        <f t="shared" si="4"/>
        <v>6360.98</v>
      </c>
      <c r="R33" s="7">
        <f t="shared" ca="1" si="5"/>
        <v>9</v>
      </c>
      <c r="S33" s="9" t="e" cm="1">
        <f t="array" aca="1" ref="S33" ca="1">_xlfn.IFS(AND(L33="M",R33&gt;=35),"SI",AND(L33="F",R33&gt;=30),"SI")</f>
        <v>#N/A</v>
      </c>
      <c r="T33" s="9" t="str">
        <f t="shared" si="6"/>
        <v>CHPM121216</v>
      </c>
      <c r="U33" s="8">
        <f>IF(Table1[[#This Row],[TOTAL VENDIDO]]&gt;40000,Table1[[#This Row],[TOTAL VENDIDO]]*0.05,0)</f>
        <v>2373.5</v>
      </c>
      <c r="V33" t="s">
        <v>430</v>
      </c>
      <c r="W33" t="s">
        <v>294</v>
      </c>
      <c r="X33" t="s">
        <v>362</v>
      </c>
      <c r="Y33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('2022/10/26','01:17:15',29);</v>
      </c>
      <c r="Z33" s="13">
        <f t="shared" si="8"/>
        <v>29</v>
      </c>
      <c r="AA33" s="13">
        <f t="shared" si="9"/>
        <v>29</v>
      </c>
      <c r="AB33" s="12">
        <f t="shared" ca="1" si="7"/>
        <v>5.3645833333333337E-2</v>
      </c>
    </row>
    <row r="34" spans="1:28" x14ac:dyDescent="0.3">
      <c r="A34" t="s">
        <v>74</v>
      </c>
      <c r="B34" s="9" cm="1">
        <f t="array" ref="B34" xml:space="preserve"> _xlfn.IFS(A34="aguas",1,A34="aperitivos",2,A34="bebidas energeticas",3,A34="brandys",4,A34="cerveza",5,A34="cremas",6,A34="refresco",7,A34="vinos",8)</f>
        <v>4</v>
      </c>
      <c r="C34" s="9">
        <v>34</v>
      </c>
      <c r="D34" t="s">
        <v>33</v>
      </c>
      <c r="E34" s="1">
        <v>600</v>
      </c>
      <c r="F34" s="10">
        <f t="shared" si="0"/>
        <v>47400</v>
      </c>
      <c r="G34" s="5">
        <v>4</v>
      </c>
      <c r="H34" t="s">
        <v>113</v>
      </c>
      <c r="I34" t="s">
        <v>181</v>
      </c>
      <c r="J34" t="s">
        <v>178</v>
      </c>
      <c r="K34" s="6">
        <v>32721</v>
      </c>
      <c r="L34" t="s">
        <v>214</v>
      </c>
      <c r="M34">
        <v>79</v>
      </c>
      <c r="N34" s="8">
        <f t="shared" si="1"/>
        <v>4740</v>
      </c>
      <c r="O34" s="8">
        <f t="shared" si="2"/>
        <v>758.4</v>
      </c>
      <c r="P34" s="8">
        <f t="shared" si="3"/>
        <v>3981.6</v>
      </c>
      <c r="Q34" s="8">
        <f t="shared" si="4"/>
        <v>6351.6</v>
      </c>
      <c r="R34" s="7">
        <f t="shared" ca="1" si="5"/>
        <v>33</v>
      </c>
      <c r="S34" s="9" t="e" cm="1">
        <f t="array" aca="1" ref="S34" ca="1">_xlfn.IFS(AND(L34="M",R34&gt;=35),"SI",AND(L34="F",R34&gt;=30),"SI")</f>
        <v>#N/A</v>
      </c>
      <c r="T34" s="9" t="str">
        <f t="shared" si="6"/>
        <v>VALE890801</v>
      </c>
      <c r="U34" s="8">
        <f>IF(Table1[[#This Row],[TOTAL VENDIDO]]&gt;40000,Table1[[#This Row],[TOTAL VENDIDO]]*0.05,0)</f>
        <v>2370</v>
      </c>
      <c r="V34" t="s">
        <v>416</v>
      </c>
      <c r="W34" t="s">
        <v>280</v>
      </c>
      <c r="X34" t="s">
        <v>348</v>
      </c>
      <c r="Y34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('2022/10/26','02:45:49',30);</v>
      </c>
      <c r="Z34" s="13">
        <f t="shared" si="8"/>
        <v>30</v>
      </c>
      <c r="AA34" s="13">
        <f t="shared" si="9"/>
        <v>30</v>
      </c>
      <c r="AB34" s="12">
        <f t="shared" ca="1" si="7"/>
        <v>0.11515046296296295</v>
      </c>
    </row>
    <row r="35" spans="1:28" x14ac:dyDescent="0.3">
      <c r="A35" t="s">
        <v>74</v>
      </c>
      <c r="B35" s="9" cm="1">
        <f t="array" ref="B35" xml:space="preserve"> _xlfn.IFS(A35="aguas",1,A35="aperitivos",2,A35="bebidas energeticas",3,A35="brandys",4,A35="cerveza",5,A35="cremas",6,A35="refresco",7,A35="vinos",8)</f>
        <v>4</v>
      </c>
      <c r="C35" s="9">
        <v>24</v>
      </c>
      <c r="D35" t="s">
        <v>23</v>
      </c>
      <c r="E35" s="1">
        <v>1234</v>
      </c>
      <c r="F35" s="10">
        <f t="shared" si="0"/>
        <v>45658</v>
      </c>
      <c r="G35" s="5">
        <v>5</v>
      </c>
      <c r="H35" t="s">
        <v>103</v>
      </c>
      <c r="I35" t="s">
        <v>171</v>
      </c>
      <c r="J35" t="s">
        <v>182</v>
      </c>
      <c r="K35" s="6">
        <v>43951</v>
      </c>
      <c r="L35" t="s">
        <v>214</v>
      </c>
      <c r="M35">
        <v>37</v>
      </c>
      <c r="N35" s="8">
        <f t="shared" si="1"/>
        <v>4565.8</v>
      </c>
      <c r="O35" s="8">
        <f t="shared" si="2"/>
        <v>730.52800000000002</v>
      </c>
      <c r="P35" s="8">
        <f t="shared" si="3"/>
        <v>3835.2719999999999</v>
      </c>
      <c r="Q35" s="8">
        <f t="shared" si="4"/>
        <v>6118.1720000000005</v>
      </c>
      <c r="R35" s="7">
        <f t="shared" ca="1" si="5"/>
        <v>2</v>
      </c>
      <c r="S35" s="9" t="e" cm="1">
        <f t="array" aca="1" ref="S35" ca="1">_xlfn.IFS(AND(L35="M",R35&gt;=35),"SI",AND(L35="F",R35&gt;=30),"SI")</f>
        <v>#N/A</v>
      </c>
      <c r="T35" s="9" t="str">
        <f t="shared" si="6"/>
        <v>MOGJ200430</v>
      </c>
      <c r="U35" s="8">
        <f>IF(Table1[[#This Row],[TOTAL VENDIDO]]&gt;40000,Table1[[#This Row],[TOTAL VENDIDO]]*0.05,0)</f>
        <v>2282.9</v>
      </c>
      <c r="V35" t="s">
        <v>406</v>
      </c>
      <c r="W35" t="s">
        <v>270</v>
      </c>
      <c r="X35" t="s">
        <v>338</v>
      </c>
      <c r="Y35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('2022/10/26','04:54:18',31);</v>
      </c>
      <c r="Z35" s="13">
        <f t="shared" si="8"/>
        <v>31</v>
      </c>
      <c r="AA35" s="13">
        <f t="shared" si="9"/>
        <v>31</v>
      </c>
      <c r="AB35" s="12">
        <f t="shared" ca="1" si="7"/>
        <v>0.204375</v>
      </c>
    </row>
    <row r="36" spans="1:28" x14ac:dyDescent="0.3">
      <c r="A36" t="s">
        <v>71</v>
      </c>
      <c r="B36" s="9" cm="1">
        <f t="array" ref="B36" xml:space="preserve"> _xlfn.IFS(A36="aguas",1,A36="aperitivos",2,A36="bebidas energeticas",3,A36="brandys",4,A36="cerveza",5,A36="cremas",6,A36="refresco",7,A36="vinos",8)</f>
        <v>8</v>
      </c>
      <c r="C36" s="9">
        <v>11</v>
      </c>
      <c r="D36" t="s">
        <v>10</v>
      </c>
      <c r="E36" s="1">
        <v>444</v>
      </c>
      <c r="F36" s="10">
        <f t="shared" si="0"/>
        <v>39960</v>
      </c>
      <c r="G36" s="5">
        <v>4</v>
      </c>
      <c r="H36" t="s">
        <v>90</v>
      </c>
      <c r="I36" t="s">
        <v>159</v>
      </c>
      <c r="J36" t="s">
        <v>154</v>
      </c>
      <c r="K36" s="6">
        <v>40689</v>
      </c>
      <c r="L36" t="s">
        <v>214</v>
      </c>
      <c r="M36">
        <v>90</v>
      </c>
      <c r="N36" s="8">
        <f t="shared" si="1"/>
        <v>3996</v>
      </c>
      <c r="O36" s="8">
        <f t="shared" si="2"/>
        <v>639.36</v>
      </c>
      <c r="P36" s="8">
        <f t="shared" si="3"/>
        <v>3356.64</v>
      </c>
      <c r="Q36" s="8">
        <f t="shared" si="4"/>
        <v>3356.64</v>
      </c>
      <c r="R36" s="7">
        <f t="shared" ca="1" si="5"/>
        <v>11</v>
      </c>
      <c r="S36" s="9" t="e" cm="1">
        <f t="array" aca="1" ref="S36" ca="1">_xlfn.IFS(AND(L36="M",R36&gt;=35),"SI",AND(L36="F",R36&gt;=30),"SI")</f>
        <v>#N/A</v>
      </c>
      <c r="T36" s="9" t="str">
        <f t="shared" si="6"/>
        <v>DECO110526</v>
      </c>
      <c r="U36" s="8">
        <f>IF(Table1[[#This Row],[TOTAL VENDIDO]]&gt;40000,Table1[[#This Row],[TOTAL VENDIDO]]*0.05,0)</f>
        <v>0</v>
      </c>
      <c r="V36" t="s">
        <v>393</v>
      </c>
      <c r="W36" t="s">
        <v>257</v>
      </c>
      <c r="X36" t="s">
        <v>325</v>
      </c>
      <c r="Y36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('2022/10/26','02:22:18',32);</v>
      </c>
      <c r="Z36" s="13">
        <f t="shared" si="8"/>
        <v>32</v>
      </c>
      <c r="AA36" s="13">
        <f t="shared" si="9"/>
        <v>32</v>
      </c>
      <c r="AB36" s="12">
        <f t="shared" ca="1" si="7"/>
        <v>9.8819444444444446E-2</v>
      </c>
    </row>
    <row r="37" spans="1:28" x14ac:dyDescent="0.3">
      <c r="A37" t="s">
        <v>78</v>
      </c>
      <c r="B37" s="9" cm="1">
        <f t="array" ref="B37" xml:space="preserve"> _xlfn.IFS(A37="aguas",1,A37="aperitivos",2,A37="bebidas energeticas",3,A37="brandys",4,A37="cerveza",5,A37="cremas",6,A37="refresco",7,A37="vinos",8)</f>
        <v>6</v>
      </c>
      <c r="C37" s="9">
        <v>65</v>
      </c>
      <c r="D37" t="s">
        <v>64</v>
      </c>
      <c r="E37" s="1">
        <v>432</v>
      </c>
      <c r="F37" s="10">
        <f t="shared" ref="F37:F68" si="10">M37*E37</f>
        <v>29808</v>
      </c>
      <c r="G37" s="5">
        <v>2</v>
      </c>
      <c r="H37" t="s">
        <v>143</v>
      </c>
      <c r="I37" t="s">
        <v>210</v>
      </c>
      <c r="J37" t="s">
        <v>204</v>
      </c>
      <c r="K37" s="6">
        <v>40193</v>
      </c>
      <c r="L37" t="s">
        <v>215</v>
      </c>
      <c r="M37">
        <v>69</v>
      </c>
      <c r="N37" s="8">
        <f t="shared" ref="N37:N72" si="11">F37*0.1</f>
        <v>2980.8</v>
      </c>
      <c r="O37" s="8">
        <f t="shared" ref="O37:O68" si="12">N37*0.16</f>
        <v>476.92800000000005</v>
      </c>
      <c r="P37" s="8">
        <f t="shared" ref="P37:P68" si="13">N37-O37</f>
        <v>2503.8720000000003</v>
      </c>
      <c r="Q37" s="8">
        <f t="shared" ref="Q37:Q68" si="14">U37+P37</f>
        <v>2503.8720000000003</v>
      </c>
      <c r="R37" s="7">
        <f t="shared" ref="R37:R72" ca="1" si="15">INT((TODAY()-K37)/365)</f>
        <v>12</v>
      </c>
      <c r="S37" s="9" t="e" cm="1">
        <f t="array" aca="1" ref="S37" ca="1">_xlfn.IFS(AND(L37="M",R37&gt;=35),"SI",AND(L37="F",R37&gt;=30),"SI")</f>
        <v>#N/A</v>
      </c>
      <c r="T37" s="9" t="str">
        <f t="shared" ref="T37:T72" si="16">_xlfn.CONCAT((LEFT(I37,2)),(LEFT(J37,1)),(LEFT(H37,1)),(RIGHT(YEAR(K37),2)),TEXT((MONTH(K37)),"00"),TEXT((DAY(K37)),"00"))</f>
        <v>PEVL100115</v>
      </c>
      <c r="U37" s="8">
        <f>IF(Table1[[#This Row],[TOTAL VENDIDO]]&gt;40000,Table1[[#This Row],[TOTAL VENDIDO]]*0.05,0)</f>
        <v>0</v>
      </c>
      <c r="V37" t="s">
        <v>447</v>
      </c>
      <c r="W37" t="s">
        <v>311</v>
      </c>
      <c r="X37" t="s">
        <v>379</v>
      </c>
      <c r="Y37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('2022/10/26','02:50:16',33);</v>
      </c>
      <c r="Z37" s="13">
        <f t="shared" si="8"/>
        <v>33</v>
      </c>
      <c r="AA37" s="13">
        <f t="shared" si="9"/>
        <v>33</v>
      </c>
      <c r="AB37" s="12">
        <f t="shared" ref="AB37:AB72" ca="1" si="17">TIME(RANDBETWEEN(1,12),RANDBETWEEN(1,60),RANDBETWEEN(1,60))</f>
        <v>0.11824074074074074</v>
      </c>
    </row>
    <row r="38" spans="1:28" x14ac:dyDescent="0.3">
      <c r="A38" t="s">
        <v>75</v>
      </c>
      <c r="B38" s="9" cm="1">
        <f t="array" ref="B38" xml:space="preserve"> _xlfn.IFS(A38="aguas",1,A38="aperitivos",2,A38="bebidas energeticas",3,A38="brandys",4,A38="cerveza",5,A38="cremas",6,A38="refresco",7,A38="vinos",8)</f>
        <v>5</v>
      </c>
      <c r="C38" s="9">
        <v>37</v>
      </c>
      <c r="D38" t="s">
        <v>36</v>
      </c>
      <c r="E38" s="1">
        <v>13</v>
      </c>
      <c r="F38" s="10">
        <f t="shared" si="10"/>
        <v>29380</v>
      </c>
      <c r="G38" s="5">
        <v>2</v>
      </c>
      <c r="H38" t="s">
        <v>116</v>
      </c>
      <c r="I38" t="s">
        <v>183</v>
      </c>
      <c r="J38" t="s">
        <v>170</v>
      </c>
      <c r="K38" s="6">
        <v>40193</v>
      </c>
      <c r="L38" t="s">
        <v>214</v>
      </c>
      <c r="M38">
        <v>2260</v>
      </c>
      <c r="N38" s="8">
        <f t="shared" si="11"/>
        <v>2938</v>
      </c>
      <c r="O38" s="8">
        <f t="shared" si="12"/>
        <v>470.08</v>
      </c>
      <c r="P38" s="8">
        <f t="shared" si="13"/>
        <v>2467.92</v>
      </c>
      <c r="Q38" s="8">
        <f t="shared" si="14"/>
        <v>2467.92</v>
      </c>
      <c r="R38" s="7">
        <f t="shared" ca="1" si="15"/>
        <v>12</v>
      </c>
      <c r="S38" s="9" t="e" cm="1">
        <f t="array" aca="1" ref="S38" ca="1">_xlfn.IFS(AND(L38="M",R38&gt;=35),"SI",AND(L38="F",R38&gt;=30),"SI")</f>
        <v>#N/A</v>
      </c>
      <c r="T38" s="9" t="str">
        <f t="shared" si="16"/>
        <v>CAMC100115</v>
      </c>
      <c r="U38" s="8">
        <f>IF(Table1[[#This Row],[TOTAL VENDIDO]]&gt;40000,Table1[[#This Row],[TOTAL VENDIDO]]*0.05,0)</f>
        <v>0</v>
      </c>
      <c r="V38" t="s">
        <v>419</v>
      </c>
      <c r="W38" t="s">
        <v>283</v>
      </c>
      <c r="X38" t="s">
        <v>351</v>
      </c>
      <c r="Y38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('2022/10/26','12:21:46',34);</v>
      </c>
      <c r="Z38" s="13">
        <f t="shared" si="8"/>
        <v>34</v>
      </c>
      <c r="AA38" s="13">
        <f t="shared" si="9"/>
        <v>34</v>
      </c>
      <c r="AB38" s="12">
        <f t="shared" ca="1" si="17"/>
        <v>0.51511574074074074</v>
      </c>
    </row>
    <row r="39" spans="1:28" x14ac:dyDescent="0.3">
      <c r="A39" t="s">
        <v>71</v>
      </c>
      <c r="B39" s="9" cm="1">
        <f t="array" ref="B39" xml:space="preserve"> _xlfn.IFS(A39="aguas",1,A39="aperitivos",2,A39="bebidas energeticas",3,A39="brandys",4,A39="cerveza",5,A39="cremas",6,A39="refresco",7,A39="vinos",8)</f>
        <v>8</v>
      </c>
      <c r="C39" s="9">
        <v>14</v>
      </c>
      <c r="D39" t="s">
        <v>13</v>
      </c>
      <c r="E39" s="1">
        <v>567</v>
      </c>
      <c r="F39" s="10">
        <f t="shared" si="10"/>
        <v>27783</v>
      </c>
      <c r="G39" s="5">
        <v>1</v>
      </c>
      <c r="H39" t="s">
        <v>93</v>
      </c>
      <c r="I39" t="s">
        <v>162</v>
      </c>
      <c r="J39" t="s">
        <v>207</v>
      </c>
      <c r="K39" s="6">
        <v>36219</v>
      </c>
      <c r="L39" t="s">
        <v>215</v>
      </c>
      <c r="M39">
        <v>49</v>
      </c>
      <c r="N39" s="8">
        <f t="shared" si="11"/>
        <v>2778.3</v>
      </c>
      <c r="O39" s="8">
        <f t="shared" si="12"/>
        <v>444.52800000000002</v>
      </c>
      <c r="P39" s="8">
        <f t="shared" si="13"/>
        <v>2333.7719999999999</v>
      </c>
      <c r="Q39" s="8">
        <f t="shared" si="14"/>
        <v>2333.7719999999999</v>
      </c>
      <c r="R39" s="7">
        <f t="shared" ca="1" si="15"/>
        <v>23</v>
      </c>
      <c r="S39" s="9" t="e" cm="1">
        <f t="array" aca="1" ref="S39" ca="1">_xlfn.IFS(AND(L39="M",R39&gt;=35),"SI",AND(L39="F",R39&gt;=30),"SI")</f>
        <v>#N/A</v>
      </c>
      <c r="T39" s="9" t="str">
        <f t="shared" si="16"/>
        <v>MACR990228</v>
      </c>
      <c r="U39" s="8">
        <f>IF(Table1[[#This Row],[TOTAL VENDIDO]]&gt;40000,Table1[[#This Row],[TOTAL VENDIDO]]*0.05,0)</f>
        <v>0</v>
      </c>
      <c r="V39" t="s">
        <v>396</v>
      </c>
      <c r="W39" t="s">
        <v>260</v>
      </c>
      <c r="X39" t="s">
        <v>328</v>
      </c>
      <c r="Y39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('2022/10/26','01:12:43',35);</v>
      </c>
      <c r="Z39" s="13">
        <f t="shared" si="8"/>
        <v>35</v>
      </c>
      <c r="AA39" s="13">
        <f t="shared" si="9"/>
        <v>35</v>
      </c>
      <c r="AB39" s="12">
        <f t="shared" ca="1" si="17"/>
        <v>5.0497685185185187E-2</v>
      </c>
    </row>
    <row r="40" spans="1:28" x14ac:dyDescent="0.3">
      <c r="A40" t="s">
        <v>71</v>
      </c>
      <c r="B40" s="9" cm="1">
        <f t="array" ref="B40" xml:space="preserve"> _xlfn.IFS(A40="aguas",1,A40="aperitivos",2,A40="bebidas energeticas",3,A40="brandys",4,A40="cerveza",5,A40="cremas",6,A40="refresco",7,A40="vinos",8)</f>
        <v>8</v>
      </c>
      <c r="C40" s="9">
        <v>13</v>
      </c>
      <c r="D40" t="s">
        <v>12</v>
      </c>
      <c r="E40" s="1">
        <v>123</v>
      </c>
      <c r="F40" s="10">
        <f t="shared" si="10"/>
        <v>27552</v>
      </c>
      <c r="G40" s="5">
        <v>1</v>
      </c>
      <c r="H40" t="s">
        <v>92</v>
      </c>
      <c r="I40" t="s">
        <v>161</v>
      </c>
      <c r="J40" t="s">
        <v>194</v>
      </c>
      <c r="K40" s="6">
        <v>44151</v>
      </c>
      <c r="L40" t="s">
        <v>215</v>
      </c>
      <c r="M40">
        <v>224</v>
      </c>
      <c r="N40" s="8">
        <f t="shared" si="11"/>
        <v>2755.2000000000003</v>
      </c>
      <c r="O40" s="8">
        <f t="shared" si="12"/>
        <v>440.83200000000005</v>
      </c>
      <c r="P40" s="8">
        <f t="shared" si="13"/>
        <v>2314.3680000000004</v>
      </c>
      <c r="Q40" s="8">
        <f t="shared" si="14"/>
        <v>2314.3680000000004</v>
      </c>
      <c r="R40" s="7">
        <f t="shared" ca="1" si="15"/>
        <v>1</v>
      </c>
      <c r="S40" s="9" t="e" cm="1">
        <f t="array" aca="1" ref="S40" ca="1">_xlfn.IFS(AND(L40="M",R40&gt;=35),"SI",AND(L40="F",R40&gt;=30),"SI")</f>
        <v>#N/A</v>
      </c>
      <c r="T40" s="9" t="str">
        <f t="shared" si="16"/>
        <v>DECI201116</v>
      </c>
      <c r="U40" s="8">
        <f>IF(Table1[[#This Row],[TOTAL VENDIDO]]&gt;40000,Table1[[#This Row],[TOTAL VENDIDO]]*0.05,0)</f>
        <v>0</v>
      </c>
      <c r="V40" t="s">
        <v>395</v>
      </c>
      <c r="W40" t="s">
        <v>259</v>
      </c>
      <c r="X40" t="s">
        <v>327</v>
      </c>
      <c r="Y40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('2022/10/26','11:49:04',36);</v>
      </c>
      <c r="Z40" s="13">
        <f t="shared" si="8"/>
        <v>36</v>
      </c>
      <c r="AA40" s="13">
        <f t="shared" si="9"/>
        <v>36</v>
      </c>
      <c r="AB40" s="12">
        <f t="shared" ca="1" si="17"/>
        <v>0.4924074074074074</v>
      </c>
    </row>
    <row r="41" spans="1:28" x14ac:dyDescent="0.3">
      <c r="A41" t="s">
        <v>71</v>
      </c>
      <c r="B41" s="9" cm="1">
        <f t="array" ref="B41" xml:space="preserve"> _xlfn.IFS(A41="aguas",1,A41="aperitivos",2,A41="bebidas energeticas",3,A41="brandys",4,A41="cerveza",5,A41="cremas",6,A41="refresco",7,A41="vinos",8)</f>
        <v>8</v>
      </c>
      <c r="C41" s="9">
        <v>2</v>
      </c>
      <c r="D41" t="s">
        <v>1</v>
      </c>
      <c r="E41" s="1">
        <v>348</v>
      </c>
      <c r="F41" s="10">
        <f t="shared" si="10"/>
        <v>25404</v>
      </c>
      <c r="G41" s="5">
        <v>1</v>
      </c>
      <c r="H41" t="s">
        <v>81</v>
      </c>
      <c r="I41" t="s">
        <v>150</v>
      </c>
      <c r="J41" t="s">
        <v>196</v>
      </c>
      <c r="K41" s="6">
        <v>35352</v>
      </c>
      <c r="L41" t="s">
        <v>214</v>
      </c>
      <c r="M41">
        <v>73</v>
      </c>
      <c r="N41" s="8">
        <f t="shared" si="11"/>
        <v>2540.4</v>
      </c>
      <c r="O41" s="8">
        <f t="shared" si="12"/>
        <v>406.464</v>
      </c>
      <c r="P41" s="8">
        <f t="shared" si="13"/>
        <v>2133.9360000000001</v>
      </c>
      <c r="Q41" s="8">
        <f t="shared" si="14"/>
        <v>2133.9360000000001</v>
      </c>
      <c r="R41" s="7">
        <f t="shared" ca="1" si="15"/>
        <v>26</v>
      </c>
      <c r="S41" s="9" t="e" cm="1">
        <f t="array" aca="1" ref="S41" ca="1">_xlfn.IFS(AND(L41="M",R41&gt;=35),"SI",AND(L41="F",R41&gt;=30),"SI")</f>
        <v>#N/A</v>
      </c>
      <c r="T41" s="9" t="str">
        <f t="shared" si="16"/>
        <v>RUAA961014</v>
      </c>
      <c r="U41" s="8">
        <f>IF(Table1[[#This Row],[TOTAL VENDIDO]]&gt;40000,Table1[[#This Row],[TOTAL VENDIDO]]*0.05,0)</f>
        <v>0</v>
      </c>
      <c r="V41" t="s">
        <v>384</v>
      </c>
      <c r="W41" t="s">
        <v>248</v>
      </c>
      <c r="X41" t="s">
        <v>316</v>
      </c>
      <c r="Y41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('2022/10/26','03:34:05',37);</v>
      </c>
      <c r="Z41" s="13">
        <f t="shared" si="8"/>
        <v>37</v>
      </c>
      <c r="AA41" s="13">
        <f t="shared" si="9"/>
        <v>37</v>
      </c>
      <c r="AB41" s="12">
        <f t="shared" ca="1" si="17"/>
        <v>0.14866898148148147</v>
      </c>
    </row>
    <row r="42" spans="1:28" x14ac:dyDescent="0.3">
      <c r="A42" t="s">
        <v>74</v>
      </c>
      <c r="B42" s="9" cm="1">
        <f t="array" ref="B42" xml:space="preserve"> _xlfn.IFS(A42="aguas",1,A42="aperitivos",2,A42="bebidas energeticas",3,A42="brandys",4,A42="cerveza",5,A42="cremas",6,A42="refresco",7,A42="vinos",8)</f>
        <v>4</v>
      </c>
      <c r="C42" s="9">
        <v>23</v>
      </c>
      <c r="D42" t="s">
        <v>22</v>
      </c>
      <c r="E42" s="1">
        <v>999</v>
      </c>
      <c r="F42" s="10">
        <f t="shared" si="10"/>
        <v>18981</v>
      </c>
      <c r="G42" s="5">
        <v>2</v>
      </c>
      <c r="H42" t="s">
        <v>102</v>
      </c>
      <c r="I42" t="s">
        <v>170</v>
      </c>
      <c r="J42" t="s">
        <v>193</v>
      </c>
      <c r="K42" s="6">
        <v>36651</v>
      </c>
      <c r="L42" t="s">
        <v>215</v>
      </c>
      <c r="M42">
        <v>19</v>
      </c>
      <c r="N42" s="8">
        <f t="shared" si="11"/>
        <v>1898.1000000000001</v>
      </c>
      <c r="O42" s="8">
        <f t="shared" si="12"/>
        <v>303.69600000000003</v>
      </c>
      <c r="P42" s="8">
        <f t="shared" si="13"/>
        <v>1594.404</v>
      </c>
      <c r="Q42" s="8">
        <f t="shared" si="14"/>
        <v>1594.404</v>
      </c>
      <c r="R42" s="7">
        <f t="shared" ca="1" si="15"/>
        <v>22</v>
      </c>
      <c r="S42" s="9" t="e" cm="1">
        <f t="array" aca="1" ref="S42" ca="1">_xlfn.IFS(AND(L42="M",R42&gt;=35),"SI",AND(L42="F",R42&gt;=30),"SI")</f>
        <v>#N/A</v>
      </c>
      <c r="T42" s="9" t="str">
        <f t="shared" si="16"/>
        <v>MAEJ000505</v>
      </c>
      <c r="U42" s="8">
        <f>IF(Table1[[#This Row],[TOTAL VENDIDO]]&gt;40000,Table1[[#This Row],[TOTAL VENDIDO]]*0.05,0)</f>
        <v>0</v>
      </c>
      <c r="V42" t="s">
        <v>405</v>
      </c>
      <c r="W42" t="s">
        <v>269</v>
      </c>
      <c r="X42" t="s">
        <v>337</v>
      </c>
      <c r="Y42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('2022/10/26','09:57:17',38);</v>
      </c>
      <c r="Z42" s="13">
        <f t="shared" si="8"/>
        <v>38</v>
      </c>
      <c r="AA42" s="13">
        <f t="shared" si="9"/>
        <v>38</v>
      </c>
      <c r="AB42" s="12">
        <f t="shared" ca="1" si="17"/>
        <v>0.41478009259259258</v>
      </c>
    </row>
    <row r="43" spans="1:28" x14ac:dyDescent="0.3">
      <c r="A43" t="s">
        <v>75</v>
      </c>
      <c r="B43" s="9" cm="1">
        <f t="array" ref="B43" xml:space="preserve"> _xlfn.IFS(A43="aguas",1,A43="aperitivos",2,A43="bebidas energeticas",3,A43="brandys",4,A43="cerveza",5,A43="cremas",6,A43="refresco",7,A43="vinos",8)</f>
        <v>5</v>
      </c>
      <c r="C43" s="9">
        <v>35</v>
      </c>
      <c r="D43" t="s">
        <v>34</v>
      </c>
      <c r="E43" s="1">
        <v>15</v>
      </c>
      <c r="F43" s="10">
        <f t="shared" si="10"/>
        <v>12780</v>
      </c>
      <c r="G43" s="5">
        <v>2</v>
      </c>
      <c r="H43" t="s">
        <v>114</v>
      </c>
      <c r="I43" t="s">
        <v>164</v>
      </c>
      <c r="J43" t="s">
        <v>166</v>
      </c>
      <c r="K43" s="6">
        <v>31342</v>
      </c>
      <c r="L43" t="s">
        <v>214</v>
      </c>
      <c r="M43">
        <v>852</v>
      </c>
      <c r="N43" s="8">
        <f t="shared" si="11"/>
        <v>1278</v>
      </c>
      <c r="O43" s="8">
        <f t="shared" si="12"/>
        <v>204.48000000000002</v>
      </c>
      <c r="P43" s="8">
        <f t="shared" si="13"/>
        <v>1073.52</v>
      </c>
      <c r="Q43" s="8">
        <f t="shared" si="14"/>
        <v>1073.52</v>
      </c>
      <c r="R43" s="7">
        <f t="shared" ca="1" si="15"/>
        <v>37</v>
      </c>
      <c r="S43" s="9" t="str" cm="1">
        <f t="array" aca="1" ref="S43" ca="1">_xlfn.IFS(AND(L43="M",R43&gt;=35),"SI",AND(L43="F",R43&gt;=30),"SI")</f>
        <v>SI</v>
      </c>
      <c r="T43" s="9" t="str">
        <f t="shared" si="16"/>
        <v>SULO851022</v>
      </c>
      <c r="U43" s="8">
        <f>IF(Table1[[#This Row],[TOTAL VENDIDO]]&gt;40000,Table1[[#This Row],[TOTAL VENDIDO]]*0.05,0)</f>
        <v>0</v>
      </c>
      <c r="V43" t="s">
        <v>417</v>
      </c>
      <c r="W43" t="s">
        <v>281</v>
      </c>
      <c r="X43" t="s">
        <v>349</v>
      </c>
      <c r="Y43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('2022/10/26','12:37:07',39);</v>
      </c>
      <c r="Z43" s="13">
        <f t="shared" si="8"/>
        <v>39</v>
      </c>
      <c r="AA43" s="13">
        <f t="shared" si="9"/>
        <v>39</v>
      </c>
      <c r="AB43" s="12">
        <f t="shared" ca="1" si="17"/>
        <v>0.52577546296296296</v>
      </c>
    </row>
    <row r="44" spans="1:28" x14ac:dyDescent="0.3">
      <c r="A44" t="s">
        <v>71</v>
      </c>
      <c r="B44" s="9" cm="1">
        <f t="array" ref="B44" xml:space="preserve"> _xlfn.IFS(A44="aguas",1,A44="aperitivos",2,A44="bebidas energeticas",3,A44="brandys",4,A44="cerveza",5,A44="cremas",6,A44="refresco",7,A44="vinos",8)</f>
        <v>8</v>
      </c>
      <c r="C44" s="9">
        <v>9</v>
      </c>
      <c r="D44" t="s">
        <v>8</v>
      </c>
      <c r="E44" s="1">
        <v>409</v>
      </c>
      <c r="F44" s="10">
        <f t="shared" si="10"/>
        <v>12679</v>
      </c>
      <c r="G44" s="5">
        <v>4</v>
      </c>
      <c r="H44" t="s">
        <v>88</v>
      </c>
      <c r="I44" t="s">
        <v>157</v>
      </c>
      <c r="J44" t="s">
        <v>183</v>
      </c>
      <c r="K44" s="6">
        <v>40193</v>
      </c>
      <c r="L44" t="s">
        <v>214</v>
      </c>
      <c r="M44">
        <v>31</v>
      </c>
      <c r="N44" s="8">
        <f t="shared" si="11"/>
        <v>1267.9000000000001</v>
      </c>
      <c r="O44" s="8">
        <f t="shared" si="12"/>
        <v>202.86400000000003</v>
      </c>
      <c r="P44" s="8">
        <f t="shared" si="13"/>
        <v>1065.0360000000001</v>
      </c>
      <c r="Q44" s="8">
        <f t="shared" si="14"/>
        <v>1065.0360000000001</v>
      </c>
      <c r="R44" s="7">
        <f t="shared" ca="1" si="15"/>
        <v>12</v>
      </c>
      <c r="S44" s="9" t="e" cm="1">
        <f t="array" aca="1" ref="S44" ca="1">_xlfn.IFS(AND(L44="M",R44&gt;=35),"SI",AND(L44="F",R44&gt;=30),"SI")</f>
        <v>#N/A</v>
      </c>
      <c r="T44" s="9" t="str">
        <f t="shared" si="16"/>
        <v>MECF100115</v>
      </c>
      <c r="U44" s="8">
        <f>IF(Table1[[#This Row],[TOTAL VENDIDO]]&gt;40000,Table1[[#This Row],[TOTAL VENDIDO]]*0.05,0)</f>
        <v>0</v>
      </c>
      <c r="V44" t="s">
        <v>391</v>
      </c>
      <c r="W44" t="s">
        <v>255</v>
      </c>
      <c r="X44" t="s">
        <v>323</v>
      </c>
      <c r="Y44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('2022/10/26','06:51:50',40);</v>
      </c>
      <c r="Z44" s="13">
        <f t="shared" si="8"/>
        <v>40</v>
      </c>
      <c r="AA44" s="13">
        <f t="shared" si="9"/>
        <v>40</v>
      </c>
      <c r="AB44" s="12">
        <f t="shared" ca="1" si="17"/>
        <v>0.28599537037037037</v>
      </c>
    </row>
    <row r="45" spans="1:28" x14ac:dyDescent="0.3">
      <c r="A45" t="s">
        <v>71</v>
      </c>
      <c r="B45" s="9" cm="1">
        <f t="array" ref="B45" xml:space="preserve"> _xlfn.IFS(A45="aguas",1,A45="aperitivos",2,A45="bebidas energeticas",3,A45="brandys",4,A45="cerveza",5,A45="cremas",6,A45="refresco",7,A45="vinos",8)</f>
        <v>8</v>
      </c>
      <c r="C45" s="9">
        <v>7</v>
      </c>
      <c r="D45" t="s">
        <v>6</v>
      </c>
      <c r="E45" s="1">
        <v>987</v>
      </c>
      <c r="F45" s="10">
        <f t="shared" si="10"/>
        <v>11844</v>
      </c>
      <c r="G45" s="5">
        <v>2</v>
      </c>
      <c r="H45" t="s">
        <v>86</v>
      </c>
      <c r="I45" t="s">
        <v>155</v>
      </c>
      <c r="J45" t="s">
        <v>202</v>
      </c>
      <c r="K45" s="6">
        <v>31342</v>
      </c>
      <c r="L45" t="s">
        <v>215</v>
      </c>
      <c r="M45">
        <v>12</v>
      </c>
      <c r="N45" s="8">
        <f t="shared" si="11"/>
        <v>1184.4000000000001</v>
      </c>
      <c r="O45" s="8">
        <f t="shared" si="12"/>
        <v>189.50400000000002</v>
      </c>
      <c r="P45" s="8">
        <f t="shared" si="13"/>
        <v>994.89600000000007</v>
      </c>
      <c r="Q45" s="8">
        <f t="shared" si="14"/>
        <v>994.89600000000007</v>
      </c>
      <c r="R45" s="7">
        <f t="shared" ca="1" si="15"/>
        <v>37</v>
      </c>
      <c r="S45" s="9" t="str" cm="1">
        <f t="array" aca="1" ref="S45" ca="1">_xlfn.IFS(AND(L45="M",R45&gt;=35),"SI",AND(L45="F",R45&gt;=30),"SI")</f>
        <v>SI</v>
      </c>
      <c r="T45" s="9" t="str">
        <f t="shared" si="16"/>
        <v>PEBR851022</v>
      </c>
      <c r="U45" s="8">
        <f>IF(Table1[[#This Row],[TOTAL VENDIDO]]&gt;40000,Table1[[#This Row],[TOTAL VENDIDO]]*0.05,0)</f>
        <v>0</v>
      </c>
      <c r="V45" t="s">
        <v>389</v>
      </c>
      <c r="W45" t="s">
        <v>253</v>
      </c>
      <c r="X45" t="s">
        <v>321</v>
      </c>
      <c r="Y45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('2022/10/26','04:11:36',41);</v>
      </c>
      <c r="Z45" s="13">
        <f t="shared" si="8"/>
        <v>41</v>
      </c>
      <c r="AA45" s="13">
        <f t="shared" si="9"/>
        <v>41</v>
      </c>
      <c r="AB45" s="12">
        <f t="shared" ca="1" si="17"/>
        <v>0.17472222222222222</v>
      </c>
    </row>
    <row r="46" spans="1:28" x14ac:dyDescent="0.3">
      <c r="A46" t="s">
        <v>71</v>
      </c>
      <c r="B46" s="9" cm="1">
        <f t="array" ref="B46" xml:space="preserve"> _xlfn.IFS(A46="aguas",1,A46="aperitivos",2,A46="bebidas energeticas",3,A46="brandys",4,A46="cerveza",5,A46="cremas",6,A46="refresco",7,A46="vinos",8)</f>
        <v>8</v>
      </c>
      <c r="C46" s="9">
        <v>1</v>
      </c>
      <c r="D46" t="s">
        <v>0</v>
      </c>
      <c r="E46" s="1">
        <v>300</v>
      </c>
      <c r="F46" s="10">
        <f t="shared" si="10"/>
        <v>10500</v>
      </c>
      <c r="G46" s="5">
        <v>1</v>
      </c>
      <c r="H46" t="s">
        <v>80</v>
      </c>
      <c r="I46" t="s">
        <v>149</v>
      </c>
      <c r="J46" t="s">
        <v>195</v>
      </c>
      <c r="K46" s="6">
        <v>36759</v>
      </c>
      <c r="L46" t="s">
        <v>214</v>
      </c>
      <c r="M46">
        <v>35</v>
      </c>
      <c r="N46" s="8">
        <f t="shared" si="11"/>
        <v>1050</v>
      </c>
      <c r="O46" s="8">
        <f t="shared" si="12"/>
        <v>168</v>
      </c>
      <c r="P46" s="8">
        <f t="shared" si="13"/>
        <v>882</v>
      </c>
      <c r="Q46" s="8">
        <f t="shared" si="14"/>
        <v>882</v>
      </c>
      <c r="R46" s="7">
        <f t="shared" ca="1" si="15"/>
        <v>22</v>
      </c>
      <c r="S46" s="9" t="e" cm="1">
        <f t="array" aca="1" ref="S46" ca="1">_xlfn.IFS(AND(L46="M",R46&gt;=35),"SI",AND(L46="F",R46&gt;=30),"SI")</f>
        <v>#N/A</v>
      </c>
      <c r="T46" s="9" t="str">
        <f t="shared" si="16"/>
        <v>ROAL000821</v>
      </c>
      <c r="U46" s="8">
        <f>IF(Table1[[#This Row],[TOTAL VENDIDO]]&gt;40000,Table1[[#This Row],[TOTAL VENDIDO]]*0.05,0)</f>
        <v>0</v>
      </c>
      <c r="V46" t="s">
        <v>383</v>
      </c>
      <c r="W46" t="s">
        <v>247</v>
      </c>
      <c r="X46" t="s">
        <v>315</v>
      </c>
      <c r="Y46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('2022/10/26','08:10:14',1);</v>
      </c>
      <c r="Z46" s="13">
        <v>1</v>
      </c>
      <c r="AA46" s="13">
        <v>1</v>
      </c>
      <c r="AB46" s="12">
        <f t="shared" ca="1" si="17"/>
        <v>0.34043981481481483</v>
      </c>
    </row>
    <row r="47" spans="1:28" x14ac:dyDescent="0.3">
      <c r="A47" t="s">
        <v>71</v>
      </c>
      <c r="B47" s="9" cm="1">
        <f t="array" ref="B47" xml:space="preserve"> _xlfn.IFS(A47="aguas",1,A47="aperitivos",2,A47="bebidas energeticas",3,A47="brandys",4,A47="cerveza",5,A47="cremas",6,A47="refresco",7,A47="vinos",8)</f>
        <v>8</v>
      </c>
      <c r="C47" s="9">
        <v>10</v>
      </c>
      <c r="D47" t="s">
        <v>9</v>
      </c>
      <c r="E47" s="1">
        <v>222</v>
      </c>
      <c r="F47" s="10">
        <f t="shared" si="10"/>
        <v>9990</v>
      </c>
      <c r="G47" s="5">
        <v>4</v>
      </c>
      <c r="H47" t="s">
        <v>89</v>
      </c>
      <c r="I47" t="s">
        <v>158</v>
      </c>
      <c r="J47" t="s">
        <v>212</v>
      </c>
      <c r="K47" s="6">
        <v>43585</v>
      </c>
      <c r="L47" t="s">
        <v>215</v>
      </c>
      <c r="M47">
        <v>45</v>
      </c>
      <c r="N47" s="8">
        <f t="shared" si="11"/>
        <v>999</v>
      </c>
      <c r="O47" s="8">
        <f t="shared" si="12"/>
        <v>159.84</v>
      </c>
      <c r="P47" s="8">
        <f t="shared" si="13"/>
        <v>839.16</v>
      </c>
      <c r="Q47" s="8">
        <f t="shared" si="14"/>
        <v>839.16</v>
      </c>
      <c r="R47" s="7">
        <f t="shared" ca="1" si="15"/>
        <v>3</v>
      </c>
      <c r="S47" s="9" t="e" cm="1">
        <f t="array" aca="1" ref="S47" ca="1">_xlfn.IFS(AND(L47="M",R47&gt;=35),"SI",AND(L47="F",R47&gt;=30),"SI")</f>
        <v>#N/A</v>
      </c>
      <c r="T47" s="9" t="str">
        <f t="shared" si="16"/>
        <v>OVCS190430</v>
      </c>
      <c r="U47" s="8">
        <f>IF(Table1[[#This Row],[TOTAL VENDIDO]]&gt;40000,Table1[[#This Row],[TOTAL VENDIDO]]*0.05,0)</f>
        <v>0</v>
      </c>
      <c r="V47" t="s">
        <v>392</v>
      </c>
      <c r="W47" t="s">
        <v>256</v>
      </c>
      <c r="X47" t="s">
        <v>324</v>
      </c>
      <c r="Y47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('2022/10/26','12:44:50',2);</v>
      </c>
      <c r="Z47" s="13">
        <f t="shared" ref="Z47:Z72" si="18">Z46+1</f>
        <v>2</v>
      </c>
      <c r="AA47" s="13">
        <f t="shared" ref="AA47:AA72" si="19">AA46+1</f>
        <v>2</v>
      </c>
      <c r="AB47" s="12">
        <f t="shared" ca="1" si="17"/>
        <v>0.53113425925925928</v>
      </c>
    </row>
    <row r="48" spans="1:28" x14ac:dyDescent="0.3">
      <c r="A48" t="s">
        <v>72</v>
      </c>
      <c r="B48" s="9" cm="1">
        <f t="array" ref="B48" xml:space="preserve"> _xlfn.IFS(A48="aguas",1,A48="aperitivos",2,A48="bebidas energeticas",3,A48="brandys",4,A48="cerveza",5,A48="cremas",6,A48="refresco",7,A48="vinos",8)</f>
        <v>2</v>
      </c>
      <c r="C48" s="9">
        <v>19</v>
      </c>
      <c r="D48" t="s">
        <v>18</v>
      </c>
      <c r="E48" s="1">
        <v>115</v>
      </c>
      <c r="F48" s="10">
        <f t="shared" si="10"/>
        <v>9775</v>
      </c>
      <c r="G48" s="5">
        <v>3</v>
      </c>
      <c r="H48" t="s">
        <v>98</v>
      </c>
      <c r="I48" t="s">
        <v>167</v>
      </c>
      <c r="J48" t="s">
        <v>159</v>
      </c>
      <c r="K48" s="6">
        <v>36364</v>
      </c>
      <c r="L48" t="s">
        <v>214</v>
      </c>
      <c r="M48">
        <v>85</v>
      </c>
      <c r="N48" s="8">
        <f t="shared" si="11"/>
        <v>977.5</v>
      </c>
      <c r="O48" s="8">
        <f t="shared" si="12"/>
        <v>156.4</v>
      </c>
      <c r="P48" s="8">
        <f t="shared" si="13"/>
        <v>821.1</v>
      </c>
      <c r="Q48" s="8">
        <f t="shared" si="14"/>
        <v>821.1</v>
      </c>
      <c r="R48" s="7">
        <f t="shared" ca="1" si="15"/>
        <v>23</v>
      </c>
      <c r="S48" s="9" t="e" cm="1">
        <f t="array" aca="1" ref="S48" ca="1">_xlfn.IFS(AND(L48="M",R48&gt;=35),"SI",AND(L48="F",R48&gt;=30),"SI")</f>
        <v>#N/A</v>
      </c>
      <c r="T48" s="9" t="str">
        <f t="shared" si="16"/>
        <v>RUDR990723</v>
      </c>
      <c r="U48" s="8">
        <f>IF(Table1[[#This Row],[TOTAL VENDIDO]]&gt;40000,Table1[[#This Row],[TOTAL VENDIDO]]*0.05,0)</f>
        <v>0</v>
      </c>
      <c r="V48" t="s">
        <v>401</v>
      </c>
      <c r="W48" t="s">
        <v>265</v>
      </c>
      <c r="X48" t="s">
        <v>333</v>
      </c>
      <c r="Y48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('2022/10/26','03:35:25',3);</v>
      </c>
      <c r="Z48" s="13">
        <f t="shared" si="18"/>
        <v>3</v>
      </c>
      <c r="AA48" s="13">
        <f t="shared" si="19"/>
        <v>3</v>
      </c>
      <c r="AB48" s="12">
        <f t="shared" ca="1" si="17"/>
        <v>0.14959490740740741</v>
      </c>
    </row>
    <row r="49" spans="1:28" x14ac:dyDescent="0.3">
      <c r="A49" t="s">
        <v>78</v>
      </c>
      <c r="B49" s="9" cm="1">
        <f t="array" ref="B49" xml:space="preserve"> _xlfn.IFS(A49="aguas",1,A49="aperitivos",2,A49="bebidas energeticas",3,A49="brandys",4,A49="cerveza",5,A49="cremas",6,A49="refresco",7,A49="vinos",8)</f>
        <v>6</v>
      </c>
      <c r="C49" s="9">
        <v>59</v>
      </c>
      <c r="D49" t="s">
        <v>58</v>
      </c>
      <c r="E49" s="1">
        <v>345</v>
      </c>
      <c r="F49" s="10">
        <f t="shared" si="10"/>
        <v>9660</v>
      </c>
      <c r="G49" s="5">
        <v>4</v>
      </c>
      <c r="H49" t="s">
        <v>137</v>
      </c>
      <c r="I49" t="s">
        <v>205</v>
      </c>
      <c r="J49" t="s">
        <v>198</v>
      </c>
      <c r="K49" s="6">
        <v>37670</v>
      </c>
      <c r="L49" t="s">
        <v>214</v>
      </c>
      <c r="M49">
        <v>28</v>
      </c>
      <c r="N49" s="8">
        <f t="shared" si="11"/>
        <v>966</v>
      </c>
      <c r="O49" s="8">
        <f t="shared" si="12"/>
        <v>154.56</v>
      </c>
      <c r="P49" s="8">
        <f t="shared" si="13"/>
        <v>811.44</v>
      </c>
      <c r="Q49" s="8">
        <f t="shared" si="14"/>
        <v>811.44</v>
      </c>
      <c r="R49" s="7">
        <f t="shared" ca="1" si="15"/>
        <v>19</v>
      </c>
      <c r="S49" s="9" t="e" cm="1">
        <f t="array" aca="1" ref="S49" ca="1">_xlfn.IFS(AND(L49="M",R49&gt;=35),"SI",AND(L49="F",R49&gt;=30),"SI")</f>
        <v>#N/A</v>
      </c>
      <c r="T49" s="9" t="str">
        <f t="shared" si="16"/>
        <v>VESG030218</v>
      </c>
      <c r="U49" s="8">
        <f>IF(Table1[[#This Row],[TOTAL VENDIDO]]&gt;40000,Table1[[#This Row],[TOTAL VENDIDO]]*0.05,0)</f>
        <v>0</v>
      </c>
      <c r="V49" t="s">
        <v>441</v>
      </c>
      <c r="W49" t="s">
        <v>305</v>
      </c>
      <c r="X49" t="s">
        <v>373</v>
      </c>
      <c r="Y49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('2022/10/26','08:51:06',4);</v>
      </c>
      <c r="Z49" s="13">
        <f t="shared" si="18"/>
        <v>4</v>
      </c>
      <c r="AA49" s="13">
        <f t="shared" si="19"/>
        <v>4</v>
      </c>
      <c r="AB49" s="12">
        <f t="shared" ca="1" si="17"/>
        <v>0.36881944444444442</v>
      </c>
    </row>
    <row r="50" spans="1:28" x14ac:dyDescent="0.3">
      <c r="A50" t="s">
        <v>76</v>
      </c>
      <c r="B50" s="9" cm="1">
        <f t="array" ref="B50" xml:space="preserve"> _xlfn.IFS(A50="aguas",1,A50="aperitivos",2,A50="bebidas energeticas",3,A50="brandys",4,A50="cerveza",5,A50="cremas",6,A50="refresco",7,A50="vinos",8)</f>
        <v>7</v>
      </c>
      <c r="C50" s="9">
        <v>50</v>
      </c>
      <c r="D50" t="s">
        <v>49</v>
      </c>
      <c r="E50" s="1">
        <v>12</v>
      </c>
      <c r="F50" s="10">
        <f t="shared" si="10"/>
        <v>9480</v>
      </c>
      <c r="G50" s="5">
        <v>2</v>
      </c>
      <c r="H50" t="s">
        <v>128</v>
      </c>
      <c r="I50" t="s">
        <v>196</v>
      </c>
      <c r="J50" t="s">
        <v>155</v>
      </c>
      <c r="K50" s="6">
        <v>35936</v>
      </c>
      <c r="L50" t="s">
        <v>214</v>
      </c>
      <c r="M50">
        <v>790</v>
      </c>
      <c r="N50" s="8">
        <f t="shared" si="11"/>
        <v>948</v>
      </c>
      <c r="O50" s="8">
        <f t="shared" si="12"/>
        <v>151.68</v>
      </c>
      <c r="P50" s="8">
        <f t="shared" si="13"/>
        <v>796.31999999999994</v>
      </c>
      <c r="Q50" s="8">
        <f t="shared" si="14"/>
        <v>796.31999999999994</v>
      </c>
      <c r="R50" s="7">
        <f t="shared" ca="1" si="15"/>
        <v>24</v>
      </c>
      <c r="S50" s="9" t="e" cm="1">
        <f t="array" aca="1" ref="S50" ca="1">_xlfn.IFS(AND(L50="M",R50&gt;=35),"SI",AND(L50="F",R50&gt;=30),"SI")</f>
        <v>#N/A</v>
      </c>
      <c r="T50" s="9" t="str">
        <f t="shared" si="16"/>
        <v>ABPJ980521</v>
      </c>
      <c r="U50" s="8">
        <f>IF(Table1[[#This Row],[TOTAL VENDIDO]]&gt;40000,Table1[[#This Row],[TOTAL VENDIDO]]*0.05,0)</f>
        <v>0</v>
      </c>
      <c r="V50" t="s">
        <v>432</v>
      </c>
      <c r="W50" t="s">
        <v>296</v>
      </c>
      <c r="X50" t="s">
        <v>364</v>
      </c>
      <c r="Y50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('2022/10/26','10:44:41',5);</v>
      </c>
      <c r="Z50" s="13">
        <f t="shared" si="18"/>
        <v>5</v>
      </c>
      <c r="AA50" s="13">
        <f t="shared" si="19"/>
        <v>5</v>
      </c>
      <c r="AB50" s="12">
        <f t="shared" ca="1" si="17"/>
        <v>0.44769675925925928</v>
      </c>
    </row>
    <row r="51" spans="1:28" x14ac:dyDescent="0.3">
      <c r="A51" t="s">
        <v>78</v>
      </c>
      <c r="B51" s="9" cm="1">
        <f t="array" ref="B51" xml:space="preserve"> _xlfn.IFS(A51="aguas",1,A51="aperitivos",2,A51="bebidas energeticas",3,A51="brandys",4,A51="cerveza",5,A51="cremas",6,A51="refresco",7,A51="vinos",8)</f>
        <v>6</v>
      </c>
      <c r="C51" s="9">
        <v>61</v>
      </c>
      <c r="D51" t="s">
        <v>60</v>
      </c>
      <c r="E51" s="1">
        <v>120</v>
      </c>
      <c r="F51" s="10">
        <f t="shared" si="10"/>
        <v>8520</v>
      </c>
      <c r="G51" s="5">
        <v>4</v>
      </c>
      <c r="H51" t="s">
        <v>139</v>
      </c>
      <c r="I51" t="s">
        <v>207</v>
      </c>
      <c r="J51" t="s">
        <v>175</v>
      </c>
      <c r="K51" s="6">
        <v>41167</v>
      </c>
      <c r="L51" t="s">
        <v>215</v>
      </c>
      <c r="M51">
        <v>71</v>
      </c>
      <c r="N51" s="8">
        <f t="shared" si="11"/>
        <v>852</v>
      </c>
      <c r="O51" s="8">
        <f t="shared" si="12"/>
        <v>136.32</v>
      </c>
      <c r="P51" s="8">
        <f t="shared" si="13"/>
        <v>715.68000000000006</v>
      </c>
      <c r="Q51" s="8">
        <f t="shared" si="14"/>
        <v>715.68000000000006</v>
      </c>
      <c r="R51" s="7">
        <f t="shared" ca="1" si="15"/>
        <v>10</v>
      </c>
      <c r="S51" s="9" t="e" cm="1">
        <f t="array" aca="1" ref="S51" ca="1">_xlfn.IFS(AND(L51="M",R51&gt;=35),"SI",AND(L51="F",R51&gt;=30),"SI")</f>
        <v>#N/A</v>
      </c>
      <c r="T51" s="9" t="str">
        <f t="shared" si="16"/>
        <v>COSL120915</v>
      </c>
      <c r="U51" s="8">
        <f>IF(Table1[[#This Row],[TOTAL VENDIDO]]&gt;40000,Table1[[#This Row],[TOTAL VENDIDO]]*0.05,0)</f>
        <v>0</v>
      </c>
      <c r="V51" t="s">
        <v>443</v>
      </c>
      <c r="W51" t="s">
        <v>307</v>
      </c>
      <c r="X51" t="s">
        <v>375</v>
      </c>
      <c r="Y51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('2022/10/26','08:22:45',6);</v>
      </c>
      <c r="Z51" s="13">
        <f t="shared" si="18"/>
        <v>6</v>
      </c>
      <c r="AA51" s="13">
        <f t="shared" si="19"/>
        <v>6</v>
      </c>
      <c r="AB51" s="12">
        <f t="shared" ca="1" si="17"/>
        <v>0.34913194444444445</v>
      </c>
    </row>
    <row r="52" spans="1:28" x14ac:dyDescent="0.3">
      <c r="A52" t="s">
        <v>78</v>
      </c>
      <c r="B52" s="9" cm="1">
        <f t="array" ref="B52" xml:space="preserve"> _xlfn.IFS(A52="aguas",1,A52="aperitivos",2,A52="bebidas energeticas",3,A52="brandys",4,A52="cerveza",5,A52="cremas",6,A52="refresco",7,A52="vinos",8)</f>
        <v>6</v>
      </c>
      <c r="C52" s="9">
        <v>66</v>
      </c>
      <c r="D52" t="s">
        <v>65</v>
      </c>
      <c r="E52" s="1">
        <v>189</v>
      </c>
      <c r="F52" s="10">
        <f t="shared" si="10"/>
        <v>8505</v>
      </c>
      <c r="G52" s="5">
        <v>2</v>
      </c>
      <c r="H52" t="s">
        <v>144</v>
      </c>
      <c r="I52" t="s">
        <v>211</v>
      </c>
      <c r="J52" t="s">
        <v>181</v>
      </c>
      <c r="K52" s="6">
        <v>43585</v>
      </c>
      <c r="L52" t="s">
        <v>214</v>
      </c>
      <c r="M52">
        <v>45</v>
      </c>
      <c r="N52" s="8">
        <f t="shared" si="11"/>
        <v>850.5</v>
      </c>
      <c r="O52" s="8">
        <f t="shared" si="12"/>
        <v>136.08000000000001</v>
      </c>
      <c r="P52" s="8">
        <f t="shared" si="13"/>
        <v>714.42</v>
      </c>
      <c r="Q52" s="8">
        <f t="shared" si="14"/>
        <v>714.42</v>
      </c>
      <c r="R52" s="7">
        <f t="shared" ca="1" si="15"/>
        <v>3</v>
      </c>
      <c r="S52" s="9" t="e" cm="1">
        <f t="array" aca="1" ref="S52" ca="1">_xlfn.IFS(AND(L52="M",R52&gt;=35),"SI",AND(L52="F",R52&gt;=30),"SI")</f>
        <v>#N/A</v>
      </c>
      <c r="T52" s="9" t="str">
        <f t="shared" si="16"/>
        <v>OBVR190430</v>
      </c>
      <c r="U52" s="8">
        <f>IF(Table1[[#This Row],[TOTAL VENDIDO]]&gt;40000,Table1[[#This Row],[TOTAL VENDIDO]]*0.05,0)</f>
        <v>0</v>
      </c>
      <c r="V52" t="s">
        <v>448</v>
      </c>
      <c r="W52" t="s">
        <v>312</v>
      </c>
      <c r="X52" t="s">
        <v>380</v>
      </c>
      <c r="Y52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('2022/10/26','08:48:22',7);</v>
      </c>
      <c r="Z52" s="13">
        <f t="shared" si="18"/>
        <v>7</v>
      </c>
      <c r="AA52" s="13">
        <f t="shared" si="19"/>
        <v>7</v>
      </c>
      <c r="AB52" s="12">
        <f t="shared" ca="1" si="17"/>
        <v>0.36692129629629627</v>
      </c>
    </row>
    <row r="53" spans="1:28" x14ac:dyDescent="0.3">
      <c r="A53" t="s">
        <v>76</v>
      </c>
      <c r="B53" s="9" cm="1">
        <f t="array" ref="B53" xml:space="preserve"> _xlfn.IFS(A53="aguas",1,A53="aperitivos",2,A53="bebidas energeticas",3,A53="brandys",4,A53="cerveza",5,A53="cremas",6,A53="refresco",7,A53="vinos",8)</f>
        <v>7</v>
      </c>
      <c r="C53" s="9">
        <v>46</v>
      </c>
      <c r="D53" t="s">
        <v>45</v>
      </c>
      <c r="E53" s="1">
        <v>13</v>
      </c>
      <c r="F53" s="10">
        <f t="shared" si="10"/>
        <v>8476</v>
      </c>
      <c r="G53" s="5">
        <v>1</v>
      </c>
      <c r="H53" t="s">
        <v>124</v>
      </c>
      <c r="I53" t="s">
        <v>192</v>
      </c>
      <c r="J53" t="s">
        <v>158</v>
      </c>
      <c r="K53" s="6">
        <v>38593</v>
      </c>
      <c r="L53" t="s">
        <v>214</v>
      </c>
      <c r="M53">
        <v>652</v>
      </c>
      <c r="N53" s="8">
        <f t="shared" si="11"/>
        <v>847.6</v>
      </c>
      <c r="O53" s="8">
        <f t="shared" si="12"/>
        <v>135.61600000000001</v>
      </c>
      <c r="P53" s="8">
        <f t="shared" si="13"/>
        <v>711.98400000000004</v>
      </c>
      <c r="Q53" s="8">
        <f t="shared" si="14"/>
        <v>711.98400000000004</v>
      </c>
      <c r="R53" s="7">
        <f t="shared" ca="1" si="15"/>
        <v>17</v>
      </c>
      <c r="S53" s="9" t="e" cm="1">
        <f t="array" aca="1" ref="S53" ca="1">_xlfn.IFS(AND(L53="M",R53&gt;=35),"SI",AND(L53="F",R53&gt;=30),"SI")</f>
        <v>#N/A</v>
      </c>
      <c r="T53" s="9" t="str">
        <f t="shared" si="16"/>
        <v>SOOL050829</v>
      </c>
      <c r="U53" s="8">
        <f>IF(Table1[[#This Row],[TOTAL VENDIDO]]&gt;40000,Table1[[#This Row],[TOTAL VENDIDO]]*0.05,0)</f>
        <v>0</v>
      </c>
      <c r="V53" t="s">
        <v>428</v>
      </c>
      <c r="W53" t="s">
        <v>292</v>
      </c>
      <c r="X53" t="s">
        <v>360</v>
      </c>
      <c r="Y53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('2022/10/26','08:27:37',8);</v>
      </c>
      <c r="Z53" s="13">
        <f t="shared" si="18"/>
        <v>8</v>
      </c>
      <c r="AA53" s="13">
        <f t="shared" si="19"/>
        <v>8</v>
      </c>
      <c r="AB53" s="12">
        <f t="shared" ca="1" si="17"/>
        <v>0.35251157407407407</v>
      </c>
    </row>
    <row r="54" spans="1:28" x14ac:dyDescent="0.3">
      <c r="A54" t="s">
        <v>76</v>
      </c>
      <c r="B54" s="9" cm="1">
        <f t="array" ref="B54" xml:space="preserve"> _xlfn.IFS(A54="aguas",1,A54="aperitivos",2,A54="bebidas energeticas",3,A54="brandys",4,A54="cerveza",5,A54="cremas",6,A54="refresco",7,A54="vinos",8)</f>
        <v>7</v>
      </c>
      <c r="C54" s="9">
        <v>45</v>
      </c>
      <c r="D54" t="s">
        <v>44</v>
      </c>
      <c r="E54" s="1">
        <v>18</v>
      </c>
      <c r="F54" s="10">
        <f t="shared" si="10"/>
        <v>8460</v>
      </c>
      <c r="G54" s="5">
        <v>1</v>
      </c>
      <c r="H54" t="s">
        <v>123</v>
      </c>
      <c r="I54" t="s">
        <v>191</v>
      </c>
      <c r="J54" t="s">
        <v>187</v>
      </c>
      <c r="K54" s="6">
        <v>41622</v>
      </c>
      <c r="L54" t="s">
        <v>214</v>
      </c>
      <c r="M54">
        <v>470</v>
      </c>
      <c r="N54" s="8">
        <f t="shared" si="11"/>
        <v>846</v>
      </c>
      <c r="O54" s="8">
        <f t="shared" si="12"/>
        <v>135.36000000000001</v>
      </c>
      <c r="P54" s="8">
        <f t="shared" si="13"/>
        <v>710.64</v>
      </c>
      <c r="Q54" s="8">
        <f t="shared" si="14"/>
        <v>710.64</v>
      </c>
      <c r="R54" s="7">
        <f t="shared" ca="1" si="15"/>
        <v>8</v>
      </c>
      <c r="S54" s="9" t="e" cm="1">
        <f t="array" aca="1" ref="S54" ca="1">_xlfn.IFS(AND(L54="M",R54&gt;=35),"SI",AND(L54="F",R54&gt;=30),"SI")</f>
        <v>#N/A</v>
      </c>
      <c r="T54" s="9" t="str">
        <f t="shared" si="16"/>
        <v>DEOJ131214</v>
      </c>
      <c r="U54" s="8">
        <f>IF(Table1[[#This Row],[TOTAL VENDIDO]]&gt;40000,Table1[[#This Row],[TOTAL VENDIDO]]*0.05,0)</f>
        <v>0</v>
      </c>
      <c r="V54" t="s">
        <v>427</v>
      </c>
      <c r="W54" t="s">
        <v>291</v>
      </c>
      <c r="X54" t="s">
        <v>359</v>
      </c>
      <c r="Y54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('2022/10/26','05:04:09',9);</v>
      </c>
      <c r="Z54" s="13">
        <f t="shared" si="18"/>
        <v>9</v>
      </c>
      <c r="AA54" s="13">
        <f t="shared" si="19"/>
        <v>9</v>
      </c>
      <c r="AB54" s="12">
        <f t="shared" ca="1" si="17"/>
        <v>0.21121527777777779</v>
      </c>
    </row>
    <row r="55" spans="1:28" x14ac:dyDescent="0.3">
      <c r="A55" t="s">
        <v>72</v>
      </c>
      <c r="B55" s="9" cm="1">
        <f t="array" ref="B55" xml:space="preserve"> _xlfn.IFS(A55="aguas",1,A55="aperitivos",2,A55="bebidas energeticas",3,A55="brandys",4,A55="cerveza",5,A55="cremas",6,A55="refresco",7,A55="vinos",8)</f>
        <v>2</v>
      </c>
      <c r="C55" s="9">
        <v>17</v>
      </c>
      <c r="D55" t="s">
        <v>16</v>
      </c>
      <c r="E55" s="1">
        <v>120</v>
      </c>
      <c r="F55" s="10">
        <f t="shared" si="10"/>
        <v>8400</v>
      </c>
      <c r="G55" s="5">
        <v>3</v>
      </c>
      <c r="H55" t="s">
        <v>96</v>
      </c>
      <c r="I55" t="s">
        <v>165</v>
      </c>
      <c r="J55" t="s">
        <v>191</v>
      </c>
      <c r="K55" s="6">
        <v>41622</v>
      </c>
      <c r="L55" t="s">
        <v>214</v>
      </c>
      <c r="M55">
        <v>70</v>
      </c>
      <c r="N55" s="8">
        <f t="shared" si="11"/>
        <v>840</v>
      </c>
      <c r="O55" s="8">
        <f t="shared" si="12"/>
        <v>134.4</v>
      </c>
      <c r="P55" s="8">
        <f t="shared" si="13"/>
        <v>705.6</v>
      </c>
      <c r="Q55" s="8">
        <f t="shared" si="14"/>
        <v>705.6</v>
      </c>
      <c r="R55" s="7">
        <f t="shared" ca="1" si="15"/>
        <v>8</v>
      </c>
      <c r="S55" s="9" t="e" cm="1">
        <f t="array" aca="1" ref="S55" ca="1">_xlfn.IFS(AND(L55="M",R55&gt;=35),"SI",AND(L55="F",R55&gt;=30),"SI")</f>
        <v>#N/A</v>
      </c>
      <c r="T55" s="9" t="str">
        <f t="shared" si="16"/>
        <v>GODM131214</v>
      </c>
      <c r="U55" s="8">
        <f>IF(Table1[[#This Row],[TOTAL VENDIDO]]&gt;40000,Table1[[#This Row],[TOTAL VENDIDO]]*0.05,0)</f>
        <v>0</v>
      </c>
      <c r="V55" t="s">
        <v>399</v>
      </c>
      <c r="W55" t="s">
        <v>263</v>
      </c>
      <c r="X55" t="s">
        <v>331</v>
      </c>
      <c r="Y55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('2022/10/26','12:11:49',10);</v>
      </c>
      <c r="Z55" s="13">
        <f t="shared" si="18"/>
        <v>10</v>
      </c>
      <c r="AA55" s="13">
        <f t="shared" si="19"/>
        <v>10</v>
      </c>
      <c r="AB55" s="12">
        <f t="shared" ca="1" si="17"/>
        <v>0.50820601851851854</v>
      </c>
    </row>
    <row r="56" spans="1:28" x14ac:dyDescent="0.3">
      <c r="A56" t="s">
        <v>77</v>
      </c>
      <c r="B56" s="9" cm="1">
        <f t="array" ref="B56" xml:space="preserve"> _xlfn.IFS(A56="aguas",1,A56="aperitivos",2,A56="bebidas energeticas",3,A56="brandys",4,A56="cerveza",5,A56="cremas",6,A56="refresco",7,A56="vinos",8)</f>
        <v>1</v>
      </c>
      <c r="C56" s="9">
        <v>52</v>
      </c>
      <c r="D56" t="s">
        <v>51</v>
      </c>
      <c r="E56" s="1">
        <v>15</v>
      </c>
      <c r="F56" s="10">
        <f t="shared" si="10"/>
        <v>8250</v>
      </c>
      <c r="G56" s="5">
        <v>3</v>
      </c>
      <c r="H56" t="s">
        <v>130</v>
      </c>
      <c r="I56" t="s">
        <v>198</v>
      </c>
      <c r="J56" t="s">
        <v>203</v>
      </c>
      <c r="K56" s="6">
        <v>43951</v>
      </c>
      <c r="L56" t="s">
        <v>215</v>
      </c>
      <c r="M56">
        <v>550</v>
      </c>
      <c r="N56" s="8">
        <f t="shared" si="11"/>
        <v>825</v>
      </c>
      <c r="O56" s="8">
        <f t="shared" si="12"/>
        <v>132</v>
      </c>
      <c r="P56" s="8">
        <f t="shared" si="13"/>
        <v>693</v>
      </c>
      <c r="Q56" s="8">
        <f t="shared" si="14"/>
        <v>693</v>
      </c>
      <c r="R56" s="7">
        <f t="shared" ca="1" si="15"/>
        <v>2</v>
      </c>
      <c r="S56" s="9" t="e" cm="1">
        <f t="array" aca="1" ref="S56" ca="1">_xlfn.IFS(AND(L56="M",R56&gt;=35),"SI",AND(L56="F",R56&gt;=30),"SI")</f>
        <v>#N/A</v>
      </c>
      <c r="T56" s="9" t="str">
        <f t="shared" si="16"/>
        <v>SARR200430</v>
      </c>
      <c r="U56" s="8">
        <f>IF(Table1[[#This Row],[TOTAL VENDIDO]]&gt;40000,Table1[[#This Row],[TOTAL VENDIDO]]*0.05,0)</f>
        <v>0</v>
      </c>
      <c r="V56" t="s">
        <v>434</v>
      </c>
      <c r="W56" t="s">
        <v>298</v>
      </c>
      <c r="X56" t="s">
        <v>366</v>
      </c>
      <c r="Y56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('2022/10/26','11:37:31',11);</v>
      </c>
      <c r="Z56" s="13">
        <f t="shared" si="18"/>
        <v>11</v>
      </c>
      <c r="AA56" s="13">
        <f t="shared" si="19"/>
        <v>11</v>
      </c>
      <c r="AB56" s="12">
        <f t="shared" ca="1" si="17"/>
        <v>0.48438657407407404</v>
      </c>
    </row>
    <row r="57" spans="1:28" x14ac:dyDescent="0.3">
      <c r="A57" t="s">
        <v>72</v>
      </c>
      <c r="B57" s="9" cm="1">
        <f t="array" ref="B57" xml:space="preserve"> _xlfn.IFS(A57="aguas",1,A57="aperitivos",2,A57="bebidas energeticas",3,A57="brandys",4,A57="cerveza",5,A57="cremas",6,A57="refresco",7,A57="vinos",8)</f>
        <v>2</v>
      </c>
      <c r="C57" s="9">
        <v>18</v>
      </c>
      <c r="D57" t="s">
        <v>17</v>
      </c>
      <c r="E57" s="1">
        <v>122</v>
      </c>
      <c r="F57" s="10">
        <f t="shared" si="10"/>
        <v>7564</v>
      </c>
      <c r="G57" s="5">
        <v>3</v>
      </c>
      <c r="H57" t="s">
        <v>97</v>
      </c>
      <c r="I57" t="s">
        <v>166</v>
      </c>
      <c r="J57" t="s">
        <v>161</v>
      </c>
      <c r="K57" s="6">
        <v>38593</v>
      </c>
      <c r="L57" t="s">
        <v>214</v>
      </c>
      <c r="M57">
        <v>62</v>
      </c>
      <c r="N57" s="8">
        <f t="shared" si="11"/>
        <v>756.40000000000009</v>
      </c>
      <c r="O57" s="8">
        <f t="shared" si="12"/>
        <v>121.02400000000002</v>
      </c>
      <c r="P57" s="8">
        <f t="shared" si="13"/>
        <v>635.37600000000009</v>
      </c>
      <c r="Q57" s="8">
        <f t="shared" si="14"/>
        <v>635.37600000000009</v>
      </c>
      <c r="R57" s="7">
        <f t="shared" ca="1" si="15"/>
        <v>17</v>
      </c>
      <c r="S57" s="9" t="e" cm="1">
        <f t="array" aca="1" ref="S57" ca="1">_xlfn.IFS(AND(L57="M",R57&gt;=35),"SI",AND(L57="F",R57&gt;=30),"SI")</f>
        <v>#N/A</v>
      </c>
      <c r="T57" s="9" t="str">
        <f t="shared" si="16"/>
        <v>LODA050829</v>
      </c>
      <c r="U57" s="8">
        <f>IF(Table1[[#This Row],[TOTAL VENDIDO]]&gt;40000,Table1[[#This Row],[TOTAL VENDIDO]]*0.05,0)</f>
        <v>0</v>
      </c>
      <c r="V57" t="s">
        <v>400</v>
      </c>
      <c r="W57" t="s">
        <v>264</v>
      </c>
      <c r="X57" t="s">
        <v>332</v>
      </c>
      <c r="Y57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('2022/10/26','01:03:03',12);</v>
      </c>
      <c r="Z57" s="13">
        <f t="shared" si="18"/>
        <v>12</v>
      </c>
      <c r="AA57" s="13">
        <f t="shared" si="19"/>
        <v>12</v>
      </c>
      <c r="AB57" s="12">
        <f t="shared" ca="1" si="17"/>
        <v>4.3784722222222218E-2</v>
      </c>
    </row>
    <row r="58" spans="1:28" x14ac:dyDescent="0.3">
      <c r="A58" t="s">
        <v>77</v>
      </c>
      <c r="B58" s="9" cm="1">
        <f t="array" ref="B58" xml:space="preserve"> _xlfn.IFS(A58="aguas",1,A58="aperitivos",2,A58="bebidas energeticas",3,A58="brandys",4,A58="cerveza",5,A58="cremas",6,A58="refresco",7,A58="vinos",8)</f>
        <v>1</v>
      </c>
      <c r="C58" s="9">
        <v>53</v>
      </c>
      <c r="D58" t="s">
        <v>52</v>
      </c>
      <c r="E58" s="1">
        <v>18</v>
      </c>
      <c r="F58" s="10">
        <f t="shared" si="10"/>
        <v>7272</v>
      </c>
      <c r="G58" s="5">
        <v>3</v>
      </c>
      <c r="H58" t="s">
        <v>131</v>
      </c>
      <c r="I58" t="s">
        <v>199</v>
      </c>
      <c r="J58" t="s">
        <v>153</v>
      </c>
      <c r="K58" s="6">
        <v>40858</v>
      </c>
      <c r="L58" t="s">
        <v>215</v>
      </c>
      <c r="M58">
        <v>404</v>
      </c>
      <c r="N58" s="8">
        <f t="shared" si="11"/>
        <v>727.2</v>
      </c>
      <c r="O58" s="8">
        <f t="shared" si="12"/>
        <v>116.352</v>
      </c>
      <c r="P58" s="8">
        <f t="shared" si="13"/>
        <v>610.84800000000007</v>
      </c>
      <c r="Q58" s="8">
        <f t="shared" si="14"/>
        <v>610.84800000000007</v>
      </c>
      <c r="R58" s="7">
        <f t="shared" ca="1" si="15"/>
        <v>10</v>
      </c>
      <c r="S58" s="9" t="e" cm="1">
        <f t="array" aca="1" ref="S58" ca="1">_xlfn.IFS(AND(L58="M",R58&gt;=35),"SI",AND(L58="F",R58&gt;=30),"SI")</f>
        <v>#N/A</v>
      </c>
      <c r="T58" s="9" t="str">
        <f t="shared" si="16"/>
        <v>PARA111111</v>
      </c>
      <c r="U58" s="8">
        <f>IF(Table1[[#This Row],[TOTAL VENDIDO]]&gt;40000,Table1[[#This Row],[TOTAL VENDIDO]]*0.05,0)</f>
        <v>0</v>
      </c>
      <c r="V58" t="s">
        <v>435</v>
      </c>
      <c r="W58" t="s">
        <v>299</v>
      </c>
      <c r="X58" t="s">
        <v>367</v>
      </c>
      <c r="Y58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('2022/10/26','03:01:44',13);</v>
      </c>
      <c r="Z58" s="13">
        <f t="shared" si="18"/>
        <v>13</v>
      </c>
      <c r="AA58" s="13">
        <f t="shared" si="19"/>
        <v>13</v>
      </c>
      <c r="AB58" s="12">
        <f t="shared" ca="1" si="17"/>
        <v>0.12620370370370371</v>
      </c>
    </row>
    <row r="59" spans="1:28" x14ac:dyDescent="0.3">
      <c r="A59" t="s">
        <v>78</v>
      </c>
      <c r="B59" s="9" cm="1">
        <f t="array" ref="B59" xml:space="preserve"> _xlfn.IFS(A59="aguas",1,A59="aperitivos",2,A59="bebidas energeticas",3,A59="brandys",4,A59="cerveza",5,A59="cremas",6,A59="refresco",7,A59="vinos",8)</f>
        <v>6</v>
      </c>
      <c r="C59" s="9">
        <v>58</v>
      </c>
      <c r="D59" t="s">
        <v>57</v>
      </c>
      <c r="E59" s="1">
        <v>567</v>
      </c>
      <c r="F59" s="10">
        <f t="shared" si="10"/>
        <v>4536</v>
      </c>
      <c r="G59" s="5">
        <v>5</v>
      </c>
      <c r="H59" t="s">
        <v>136</v>
      </c>
      <c r="I59" t="s">
        <v>204</v>
      </c>
      <c r="J59" t="s">
        <v>168</v>
      </c>
      <c r="K59" s="6">
        <v>35352</v>
      </c>
      <c r="L59" t="s">
        <v>215</v>
      </c>
      <c r="M59">
        <v>8</v>
      </c>
      <c r="N59" s="8">
        <f t="shared" si="11"/>
        <v>453.6</v>
      </c>
      <c r="O59" s="8">
        <f t="shared" si="12"/>
        <v>72.576000000000008</v>
      </c>
      <c r="P59" s="8">
        <f t="shared" si="13"/>
        <v>381.024</v>
      </c>
      <c r="Q59" s="8">
        <f t="shared" si="14"/>
        <v>381.024</v>
      </c>
      <c r="R59" s="7">
        <f t="shared" ca="1" si="15"/>
        <v>26</v>
      </c>
      <c r="S59" s="9" t="e" cm="1">
        <f t="array" aca="1" ref="S59" ca="1">_xlfn.IFS(AND(L59="M",R59&gt;=35),"SI",AND(L59="F",R59&gt;=30),"SI")</f>
        <v>#N/A</v>
      </c>
      <c r="T59" s="9" t="str">
        <f t="shared" si="16"/>
        <v>VASF961014</v>
      </c>
      <c r="U59" s="8">
        <f>IF(Table1[[#This Row],[TOTAL VENDIDO]]&gt;40000,Table1[[#This Row],[TOTAL VENDIDO]]*0.05,0)</f>
        <v>0</v>
      </c>
      <c r="V59" t="s">
        <v>440</v>
      </c>
      <c r="W59" t="s">
        <v>304</v>
      </c>
      <c r="X59" t="s">
        <v>372</v>
      </c>
      <c r="Y59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('2022/10/26','07:04:54',14);</v>
      </c>
      <c r="Z59" s="13">
        <f t="shared" si="18"/>
        <v>14</v>
      </c>
      <c r="AA59" s="13">
        <f t="shared" si="19"/>
        <v>14</v>
      </c>
      <c r="AB59" s="12">
        <f t="shared" ca="1" si="17"/>
        <v>0.29506944444444444</v>
      </c>
    </row>
    <row r="60" spans="1:28" x14ac:dyDescent="0.3">
      <c r="A60" t="s">
        <v>78</v>
      </c>
      <c r="B60" s="9" cm="1">
        <f t="array" ref="B60" xml:space="preserve"> _xlfn.IFS(A60="aguas",1,A60="aperitivos",2,A60="bebidas energeticas",3,A60="brandys",4,A60="cerveza",5,A60="cremas",6,A60="refresco",7,A60="vinos",8)</f>
        <v>6</v>
      </c>
      <c r="C60" s="9">
        <v>64</v>
      </c>
      <c r="D60" t="s">
        <v>63</v>
      </c>
      <c r="E60" s="1">
        <v>128</v>
      </c>
      <c r="F60" s="10">
        <f t="shared" si="10"/>
        <v>2816</v>
      </c>
      <c r="G60" s="5">
        <v>2</v>
      </c>
      <c r="H60" t="s">
        <v>142</v>
      </c>
      <c r="I60" t="s">
        <v>209</v>
      </c>
      <c r="J60" t="s">
        <v>164</v>
      </c>
      <c r="K60" s="6">
        <v>34369</v>
      </c>
      <c r="L60" t="s">
        <v>215</v>
      </c>
      <c r="M60">
        <v>22</v>
      </c>
      <c r="N60" s="8">
        <f t="shared" si="11"/>
        <v>281.60000000000002</v>
      </c>
      <c r="O60" s="8">
        <f t="shared" si="12"/>
        <v>45.056000000000004</v>
      </c>
      <c r="P60" s="8">
        <f t="shared" si="13"/>
        <v>236.54400000000001</v>
      </c>
      <c r="Q60" s="8">
        <f t="shared" si="14"/>
        <v>236.54400000000001</v>
      </c>
      <c r="R60" s="7">
        <f t="shared" ca="1" si="15"/>
        <v>28</v>
      </c>
      <c r="S60" s="9" t="e" cm="1">
        <f t="array" aca="1" ref="S60" ca="1">_xlfn.IFS(AND(L60="M",R60&gt;=35),"SI",AND(L60="F",R60&gt;=30),"SI")</f>
        <v>#N/A</v>
      </c>
      <c r="T60" s="9" t="str">
        <f t="shared" si="16"/>
        <v>HUSA940204</v>
      </c>
      <c r="U60" s="8">
        <f>IF(Table1[[#This Row],[TOTAL VENDIDO]]&gt;40000,Table1[[#This Row],[TOTAL VENDIDO]]*0.05,0)</f>
        <v>0</v>
      </c>
      <c r="V60" t="s">
        <v>446</v>
      </c>
      <c r="W60" t="s">
        <v>310</v>
      </c>
      <c r="X60" t="s">
        <v>378</v>
      </c>
      <c r="Y60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('2022/10/26','09:31:56',15);</v>
      </c>
      <c r="Z60" s="13">
        <f t="shared" si="18"/>
        <v>15</v>
      </c>
      <c r="AA60" s="13">
        <f t="shared" si="19"/>
        <v>15</v>
      </c>
      <c r="AB60" s="12">
        <f t="shared" ca="1" si="17"/>
        <v>0.39717592592592593</v>
      </c>
    </row>
    <row r="61" spans="1:28" x14ac:dyDescent="0.3">
      <c r="A61" t="s">
        <v>78</v>
      </c>
      <c r="B61" s="9" cm="1">
        <f t="array" ref="B61" xml:space="preserve"> _xlfn.IFS(A61="aguas",1,A61="aperitivos",2,A61="bebidas energeticas",3,A61="brandys",4,A61="cerveza",5,A61="cremas",6,A61="refresco",7,A61="vinos",8)</f>
        <v>6</v>
      </c>
      <c r="C61" s="9">
        <v>60</v>
      </c>
      <c r="D61" t="s">
        <v>59</v>
      </c>
      <c r="E61" s="1">
        <v>298</v>
      </c>
      <c r="F61" s="10">
        <f t="shared" si="10"/>
        <v>2384</v>
      </c>
      <c r="G61" s="5">
        <v>4</v>
      </c>
      <c r="H61" t="s">
        <v>138</v>
      </c>
      <c r="I61" t="s">
        <v>206</v>
      </c>
      <c r="J61" t="s">
        <v>201</v>
      </c>
      <c r="K61" s="6">
        <v>36240</v>
      </c>
      <c r="L61" t="s">
        <v>215</v>
      </c>
      <c r="M61">
        <v>8</v>
      </c>
      <c r="N61" s="8">
        <f t="shared" si="11"/>
        <v>238.4</v>
      </c>
      <c r="O61" s="8">
        <f t="shared" si="12"/>
        <v>38.143999999999998</v>
      </c>
      <c r="P61" s="8">
        <f t="shared" si="13"/>
        <v>200.256</v>
      </c>
      <c r="Q61" s="8">
        <f t="shared" si="14"/>
        <v>200.256</v>
      </c>
      <c r="R61" s="7">
        <f t="shared" ca="1" si="15"/>
        <v>23</v>
      </c>
      <c r="S61" s="9" t="e" cm="1">
        <f t="array" aca="1" ref="S61" ca="1">_xlfn.IFS(AND(L61="M",R61&gt;=35),"SI",AND(L61="F",R61&gt;=30),"SI")</f>
        <v>#N/A</v>
      </c>
      <c r="T61" s="9" t="str">
        <f t="shared" si="16"/>
        <v>COSA990321</v>
      </c>
      <c r="U61" s="8">
        <f>IF(Table1[[#This Row],[TOTAL VENDIDO]]&gt;40000,Table1[[#This Row],[TOTAL VENDIDO]]*0.05,0)</f>
        <v>0</v>
      </c>
      <c r="V61" t="s">
        <v>442</v>
      </c>
      <c r="W61" t="s">
        <v>306</v>
      </c>
      <c r="X61" t="s">
        <v>374</v>
      </c>
      <c r="Y61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('2022/10/26','09:22:21',16);</v>
      </c>
      <c r="Z61" s="13">
        <f t="shared" si="18"/>
        <v>16</v>
      </c>
      <c r="AA61" s="13">
        <f t="shared" si="19"/>
        <v>16</v>
      </c>
      <c r="AB61" s="12">
        <f t="shared" ca="1" si="17"/>
        <v>0.39052083333333337</v>
      </c>
    </row>
    <row r="62" spans="1:28" x14ac:dyDescent="0.3">
      <c r="A62" t="s">
        <v>73</v>
      </c>
      <c r="B62" s="9" cm="1">
        <f t="array" ref="B62" xml:space="preserve"> _xlfn.IFS(A62="aguas",1,A62="aperitivos",2,A62="bebidas energeticas",3,A62="brandys",4,A62="cerveza",5,A62="cremas",6,A62="refresco",7,A62="vinos",8)</f>
        <v>3</v>
      </c>
      <c r="C62" s="9">
        <v>22</v>
      </c>
      <c r="D62" t="s">
        <v>21</v>
      </c>
      <c r="E62" s="1">
        <v>34</v>
      </c>
      <c r="F62" s="10">
        <f t="shared" si="10"/>
        <v>1564</v>
      </c>
      <c r="G62" s="5">
        <v>2</v>
      </c>
      <c r="H62" t="s">
        <v>101</v>
      </c>
      <c r="I62" t="s">
        <v>169</v>
      </c>
      <c r="J62" t="s">
        <v>197</v>
      </c>
      <c r="K62" s="6">
        <v>35936</v>
      </c>
      <c r="L62" t="s">
        <v>214</v>
      </c>
      <c r="M62">
        <v>46</v>
      </c>
      <c r="N62" s="8">
        <f t="shared" si="11"/>
        <v>156.4</v>
      </c>
      <c r="O62" s="8">
        <f t="shared" si="12"/>
        <v>25.024000000000001</v>
      </c>
      <c r="P62" s="8">
        <f t="shared" si="13"/>
        <v>131.376</v>
      </c>
      <c r="Q62" s="8">
        <f t="shared" si="14"/>
        <v>131.376</v>
      </c>
      <c r="R62" s="7">
        <f t="shared" ca="1" si="15"/>
        <v>24</v>
      </c>
      <c r="S62" s="9" t="e" cm="1">
        <f t="array" aca="1" ref="S62" ca="1">_xlfn.IFS(AND(L62="M",R62&gt;=35),"SI",AND(L62="F",R62&gt;=30),"SI")</f>
        <v>#N/A</v>
      </c>
      <c r="T62" s="9" t="str">
        <f t="shared" si="16"/>
        <v>BOEO980521</v>
      </c>
      <c r="U62" s="8">
        <f>IF(Table1[[#This Row],[TOTAL VENDIDO]]&gt;40000,Table1[[#This Row],[TOTAL VENDIDO]]*0.05,0)</f>
        <v>0</v>
      </c>
      <c r="V62" t="s">
        <v>404</v>
      </c>
      <c r="W62" t="s">
        <v>268</v>
      </c>
      <c r="X62" t="s">
        <v>336</v>
      </c>
      <c r="Y62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('2022/10/26','06:30:07',17);</v>
      </c>
      <c r="Z62" s="13">
        <f t="shared" si="18"/>
        <v>17</v>
      </c>
      <c r="AA62" s="13">
        <f t="shared" si="19"/>
        <v>17</v>
      </c>
      <c r="AB62" s="12">
        <f t="shared" ca="1" si="17"/>
        <v>0.27091435185185186</v>
      </c>
    </row>
    <row r="63" spans="1:28" x14ac:dyDescent="0.3">
      <c r="A63" t="s">
        <v>78</v>
      </c>
      <c r="B63" s="9" cm="1">
        <f t="array" ref="B63" xml:space="preserve"> _xlfn.IFS(A63="aguas",1,A63="aperitivos",2,A63="bebidas energeticas",3,A63="brandys",4,A63="cerveza",5,A63="cremas",6,A63="refresco",7,A63="vinos",8)</f>
        <v>6</v>
      </c>
      <c r="C63" s="9">
        <v>62</v>
      </c>
      <c r="D63" t="s">
        <v>61</v>
      </c>
      <c r="E63" s="1">
        <v>379</v>
      </c>
      <c r="F63" s="10">
        <f t="shared" si="10"/>
        <v>1516</v>
      </c>
      <c r="G63" s="5">
        <v>4</v>
      </c>
      <c r="H63" t="s">
        <v>140</v>
      </c>
      <c r="I63" t="s">
        <v>208</v>
      </c>
      <c r="J63" t="s">
        <v>192</v>
      </c>
      <c r="K63" s="6">
        <v>32721</v>
      </c>
      <c r="L63" t="s">
        <v>215</v>
      </c>
      <c r="M63">
        <v>4</v>
      </c>
      <c r="N63" s="8">
        <f t="shared" si="11"/>
        <v>151.6</v>
      </c>
      <c r="O63" s="8">
        <f t="shared" si="12"/>
        <v>24.256</v>
      </c>
      <c r="P63" s="8">
        <f t="shared" si="13"/>
        <v>127.34399999999999</v>
      </c>
      <c r="Q63" s="8">
        <f t="shared" si="14"/>
        <v>127.34399999999999</v>
      </c>
      <c r="R63" s="7">
        <f t="shared" ca="1" si="15"/>
        <v>33</v>
      </c>
      <c r="S63" s="9" t="str" cm="1">
        <f t="array" aca="1" ref="S63" ca="1">_xlfn.IFS(AND(L63="M",R63&gt;=35),"SI",AND(L63="F",R63&gt;=30),"SI")</f>
        <v>SI</v>
      </c>
      <c r="T63" s="9" t="str">
        <f t="shared" si="16"/>
        <v>ECSE890801</v>
      </c>
      <c r="U63" s="8">
        <f>IF(Table1[[#This Row],[TOTAL VENDIDO]]&gt;40000,Table1[[#This Row],[TOTAL VENDIDO]]*0.05,0)</f>
        <v>0</v>
      </c>
      <c r="V63" t="s">
        <v>444</v>
      </c>
      <c r="W63" t="s">
        <v>308</v>
      </c>
      <c r="X63" t="s">
        <v>376</v>
      </c>
      <c r="Y63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('2022/10/26','11:05:44',18);</v>
      </c>
      <c r="Z63" s="13">
        <f t="shared" si="18"/>
        <v>18</v>
      </c>
      <c r="AA63" s="13">
        <f t="shared" si="19"/>
        <v>18</v>
      </c>
      <c r="AB63" s="12">
        <f t="shared" ca="1" si="17"/>
        <v>0.46231481481481485</v>
      </c>
    </row>
    <row r="64" spans="1:28" x14ac:dyDescent="0.3">
      <c r="A64" t="s">
        <v>78</v>
      </c>
      <c r="B64" s="9" cm="1">
        <f t="array" ref="B64" xml:space="preserve"> _xlfn.IFS(A64="aguas",1,A64="aperitivos",2,A64="bebidas energeticas",3,A64="brandys",4,A64="cerveza",5,A64="cremas",6,A64="refresco",7,A64="vinos",8)</f>
        <v>6</v>
      </c>
      <c r="C64" s="9">
        <v>63</v>
      </c>
      <c r="D64" t="s">
        <v>62</v>
      </c>
      <c r="E64" s="1">
        <v>480</v>
      </c>
      <c r="F64" s="10">
        <f t="shared" si="10"/>
        <v>1440</v>
      </c>
      <c r="G64" s="5">
        <v>4</v>
      </c>
      <c r="H64" t="s">
        <v>141</v>
      </c>
      <c r="I64" t="s">
        <v>166</v>
      </c>
      <c r="J64" t="s">
        <v>164</v>
      </c>
      <c r="K64" s="6">
        <v>31342</v>
      </c>
      <c r="L64" t="s">
        <v>215</v>
      </c>
      <c r="M64">
        <v>3</v>
      </c>
      <c r="N64" s="8">
        <f t="shared" si="11"/>
        <v>144</v>
      </c>
      <c r="O64" s="8">
        <f t="shared" si="12"/>
        <v>23.04</v>
      </c>
      <c r="P64" s="8">
        <f t="shared" si="13"/>
        <v>120.96000000000001</v>
      </c>
      <c r="Q64" s="8">
        <f t="shared" si="14"/>
        <v>120.96000000000001</v>
      </c>
      <c r="R64" s="7">
        <f t="shared" ca="1" si="15"/>
        <v>37</v>
      </c>
      <c r="S64" s="9" t="str" cm="1">
        <f t="array" aca="1" ref="S64" ca="1">_xlfn.IFS(AND(L64="M",R64&gt;=35),"SI",AND(L64="F",R64&gt;=30),"SI")</f>
        <v>SI</v>
      </c>
      <c r="T64" s="9" t="str">
        <f t="shared" si="16"/>
        <v>LOSE851022</v>
      </c>
      <c r="U64" s="8">
        <f>IF(Table1[[#This Row],[TOTAL VENDIDO]]&gt;40000,Table1[[#This Row],[TOTAL VENDIDO]]*0.05,0)</f>
        <v>0</v>
      </c>
      <c r="V64" t="s">
        <v>445</v>
      </c>
      <c r="W64" t="s">
        <v>309</v>
      </c>
      <c r="X64" t="s">
        <v>377</v>
      </c>
      <c r="Y64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('2022/10/26','08:45:10',19);</v>
      </c>
      <c r="Z64" s="13">
        <f t="shared" si="18"/>
        <v>19</v>
      </c>
      <c r="AA64" s="13">
        <f t="shared" si="19"/>
        <v>19</v>
      </c>
      <c r="AB64" s="12">
        <f t="shared" ca="1" si="17"/>
        <v>0.36469907407407409</v>
      </c>
    </row>
    <row r="65" spans="1:28" x14ac:dyDescent="0.3">
      <c r="A65" t="s">
        <v>77</v>
      </c>
      <c r="B65" s="9" cm="1">
        <f t="array" ref="B65" xml:space="preserve"> _xlfn.IFS(A65="aguas",1,A65="aperitivos",2,A65="bebidas energeticas",3,A65="brandys",4,A65="cerveza",5,A65="cremas",6,A65="refresco",7,A65="vinos",8)</f>
        <v>1</v>
      </c>
      <c r="C65" s="9">
        <v>57</v>
      </c>
      <c r="D65" t="s">
        <v>56</v>
      </c>
      <c r="E65" s="1">
        <v>13</v>
      </c>
      <c r="F65" s="10">
        <f t="shared" si="10"/>
        <v>1196</v>
      </c>
      <c r="G65" s="5">
        <v>5</v>
      </c>
      <c r="H65" t="s">
        <v>135</v>
      </c>
      <c r="I65" t="s">
        <v>203</v>
      </c>
      <c r="J65" t="s">
        <v>167</v>
      </c>
      <c r="K65" s="6">
        <v>36759</v>
      </c>
      <c r="L65" t="s">
        <v>215</v>
      </c>
      <c r="M65">
        <v>92</v>
      </c>
      <c r="N65" s="8">
        <f t="shared" si="11"/>
        <v>119.60000000000001</v>
      </c>
      <c r="O65" s="8">
        <f t="shared" si="12"/>
        <v>19.136000000000003</v>
      </c>
      <c r="P65" s="8">
        <f t="shared" si="13"/>
        <v>100.464</v>
      </c>
      <c r="Q65" s="8">
        <f t="shared" si="14"/>
        <v>100.464</v>
      </c>
      <c r="R65" s="7">
        <f t="shared" ca="1" si="15"/>
        <v>22</v>
      </c>
      <c r="S65" s="9" t="e" cm="1">
        <f t="array" aca="1" ref="S65" ca="1">_xlfn.IFS(AND(L65="M",R65&gt;=35),"SI",AND(L65="F",R65&gt;=30),"SI")</f>
        <v>#N/A</v>
      </c>
      <c r="T65" s="9" t="str">
        <f t="shared" si="16"/>
        <v>RIRY000821</v>
      </c>
      <c r="U65" s="8">
        <f>IF(Table1[[#This Row],[TOTAL VENDIDO]]&gt;40000,Table1[[#This Row],[TOTAL VENDIDO]]*0.05,0)</f>
        <v>0</v>
      </c>
      <c r="V65" t="s">
        <v>439</v>
      </c>
      <c r="W65" t="s">
        <v>303</v>
      </c>
      <c r="X65" t="s">
        <v>371</v>
      </c>
      <c r="Y65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('2022/10/26','08:19:49',20);</v>
      </c>
      <c r="Z65" s="13">
        <f t="shared" si="18"/>
        <v>20</v>
      </c>
      <c r="AA65" s="13">
        <f t="shared" si="19"/>
        <v>20</v>
      </c>
      <c r="AB65" s="12">
        <f t="shared" ca="1" si="17"/>
        <v>0.34709490740740739</v>
      </c>
    </row>
    <row r="66" spans="1:28" x14ac:dyDescent="0.3">
      <c r="A66" t="s">
        <v>73</v>
      </c>
      <c r="B66" s="9" cm="1">
        <f t="array" ref="B66" xml:space="preserve"> _xlfn.IFS(A66="aguas",1,A66="aperitivos",2,A66="bebidas energeticas",3,A66="brandys",4,A66="cerveza",5,A66="cremas",6,A66="refresco",7,A66="vinos",8)</f>
        <v>3</v>
      </c>
      <c r="C66" s="9">
        <v>21</v>
      </c>
      <c r="D66" t="s">
        <v>20</v>
      </c>
      <c r="E66" s="1">
        <v>46</v>
      </c>
      <c r="F66" s="10">
        <f t="shared" si="10"/>
        <v>966</v>
      </c>
      <c r="G66" s="5">
        <v>2</v>
      </c>
      <c r="H66" t="s">
        <v>100</v>
      </c>
      <c r="I66" t="s">
        <v>168</v>
      </c>
      <c r="J66" t="s">
        <v>208</v>
      </c>
      <c r="K66" s="6">
        <v>43093</v>
      </c>
      <c r="L66" t="s">
        <v>214</v>
      </c>
      <c r="M66">
        <v>21</v>
      </c>
      <c r="N66" s="8">
        <f t="shared" si="11"/>
        <v>96.600000000000009</v>
      </c>
      <c r="O66" s="8">
        <f t="shared" si="12"/>
        <v>15.456000000000001</v>
      </c>
      <c r="P66" s="8">
        <f t="shared" si="13"/>
        <v>81.144000000000005</v>
      </c>
      <c r="Q66" s="8">
        <f t="shared" si="14"/>
        <v>81.144000000000005</v>
      </c>
      <c r="R66" s="7">
        <f t="shared" ca="1" si="15"/>
        <v>4</v>
      </c>
      <c r="S66" s="9" t="e" cm="1">
        <f t="array" aca="1" ref="S66" ca="1">_xlfn.IFS(AND(L66="M",R66&gt;=35),"SI",AND(L66="F",R66&gt;=30),"SI")</f>
        <v>#N/A</v>
      </c>
      <c r="T66" s="9" t="str">
        <f t="shared" si="16"/>
        <v>SAEA171224</v>
      </c>
      <c r="U66" s="8">
        <f>IF(Table1[[#This Row],[TOTAL VENDIDO]]&gt;40000,Table1[[#This Row],[TOTAL VENDIDO]]*0.05,0)</f>
        <v>0</v>
      </c>
      <c r="V66" t="s">
        <v>403</v>
      </c>
      <c r="W66" t="s">
        <v>267</v>
      </c>
      <c r="X66" t="s">
        <v>335</v>
      </c>
      <c r="Y66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('2022/10/26','08:51:15',21);</v>
      </c>
      <c r="Z66" s="13">
        <f t="shared" si="18"/>
        <v>21</v>
      </c>
      <c r="AA66" s="13">
        <f t="shared" si="19"/>
        <v>21</v>
      </c>
      <c r="AB66" s="12">
        <f t="shared" ca="1" si="17"/>
        <v>0.3689236111111111</v>
      </c>
    </row>
    <row r="67" spans="1:28" x14ac:dyDescent="0.3">
      <c r="A67" t="s">
        <v>77</v>
      </c>
      <c r="B67" s="9" cm="1">
        <f t="array" ref="B67" xml:space="preserve"> _xlfn.IFS(A67="aguas",1,A67="aperitivos",2,A67="bebidas energeticas",3,A67="brandys",4,A67="cerveza",5,A67="cremas",6,A67="refresco",7,A67="vinos",8)</f>
        <v>1</v>
      </c>
      <c r="C67" s="9">
        <v>56</v>
      </c>
      <c r="D67" t="s">
        <v>55</v>
      </c>
      <c r="E67" s="1">
        <v>19</v>
      </c>
      <c r="F67" s="10">
        <f t="shared" si="10"/>
        <v>893</v>
      </c>
      <c r="G67" s="5">
        <v>3</v>
      </c>
      <c r="H67" t="s">
        <v>134</v>
      </c>
      <c r="I67" t="s">
        <v>202</v>
      </c>
      <c r="J67" t="s">
        <v>150</v>
      </c>
      <c r="K67" s="6">
        <v>39523</v>
      </c>
      <c r="L67" t="s">
        <v>215</v>
      </c>
      <c r="M67">
        <v>47</v>
      </c>
      <c r="N67" s="8">
        <f t="shared" si="11"/>
        <v>89.300000000000011</v>
      </c>
      <c r="O67" s="8">
        <f t="shared" si="12"/>
        <v>14.288000000000002</v>
      </c>
      <c r="P67" s="8">
        <f t="shared" si="13"/>
        <v>75.012000000000015</v>
      </c>
      <c r="Q67" s="8">
        <f t="shared" si="14"/>
        <v>75.012000000000015</v>
      </c>
      <c r="R67" s="7">
        <f t="shared" ca="1" si="15"/>
        <v>14</v>
      </c>
      <c r="S67" s="9" t="e" cm="1">
        <f t="array" aca="1" ref="S67" ca="1">_xlfn.IFS(AND(L67="M",R67&gt;=35),"SI",AND(L67="F",R67&gt;=30),"SI")</f>
        <v>#N/A</v>
      </c>
      <c r="T67" s="9" t="str">
        <f t="shared" si="16"/>
        <v>BARL080316</v>
      </c>
      <c r="U67" s="8">
        <f>IF(Table1[[#This Row],[TOTAL VENDIDO]]&gt;40000,Table1[[#This Row],[TOTAL VENDIDO]]*0.05,0)</f>
        <v>0</v>
      </c>
      <c r="V67" t="s">
        <v>438</v>
      </c>
      <c r="W67" t="s">
        <v>302</v>
      </c>
      <c r="X67" t="s">
        <v>370</v>
      </c>
      <c r="Y67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('2022/10/26','08:33:52',22);</v>
      </c>
      <c r="Z67" s="13">
        <f t="shared" si="18"/>
        <v>22</v>
      </c>
      <c r="AA67" s="13">
        <f t="shared" si="19"/>
        <v>22</v>
      </c>
      <c r="AB67" s="12">
        <f t="shared" ca="1" si="17"/>
        <v>0.35685185185185181</v>
      </c>
    </row>
    <row r="68" spans="1:28" x14ac:dyDescent="0.3">
      <c r="A68" t="s">
        <v>76</v>
      </c>
      <c r="B68" s="9" cm="1">
        <f t="array" ref="B68" xml:space="preserve"> _xlfn.IFS(A68="aguas",1,A68="aperitivos",2,A68="bebidas energeticas",3,A68="brandys",4,A68="cerveza",5,A68="cremas",6,A68="refresco",7,A68="vinos",8)</f>
        <v>7</v>
      </c>
      <c r="C68" s="9">
        <v>49</v>
      </c>
      <c r="D68" t="s">
        <v>48</v>
      </c>
      <c r="E68" s="1">
        <v>11</v>
      </c>
      <c r="F68" s="10">
        <f t="shared" si="10"/>
        <v>869</v>
      </c>
      <c r="G68" s="5">
        <v>2</v>
      </c>
      <c r="H68" t="s">
        <v>127</v>
      </c>
      <c r="I68" t="s">
        <v>195</v>
      </c>
      <c r="J68" t="s">
        <v>163</v>
      </c>
      <c r="K68" s="6">
        <v>43093</v>
      </c>
      <c r="L68" t="s">
        <v>214</v>
      </c>
      <c r="M68">
        <v>79</v>
      </c>
      <c r="N68" s="8">
        <f t="shared" si="11"/>
        <v>86.9</v>
      </c>
      <c r="O68" s="8">
        <f t="shared" si="12"/>
        <v>13.904000000000002</v>
      </c>
      <c r="P68" s="8">
        <f t="shared" si="13"/>
        <v>72.996000000000009</v>
      </c>
      <c r="Q68" s="8">
        <f t="shared" si="14"/>
        <v>72.996000000000009</v>
      </c>
      <c r="R68" s="7">
        <f t="shared" ca="1" si="15"/>
        <v>4</v>
      </c>
      <c r="S68" s="9" t="e" cm="1">
        <f t="array" aca="1" ref="S68" ca="1">_xlfn.IFS(AND(L68="M",R68&gt;=35),"SI",AND(L68="F",R68&gt;=30),"SI")</f>
        <v>#N/A</v>
      </c>
      <c r="T68" s="9" t="str">
        <f t="shared" si="16"/>
        <v>ABPP171224</v>
      </c>
      <c r="U68" s="8">
        <f>IF(Table1[[#This Row],[TOTAL VENDIDO]]&gt;40000,Table1[[#This Row],[TOTAL VENDIDO]]*0.05,0)</f>
        <v>0</v>
      </c>
      <c r="V68" t="s">
        <v>431</v>
      </c>
      <c r="W68" t="s">
        <v>295</v>
      </c>
      <c r="X68" t="s">
        <v>363</v>
      </c>
      <c r="Y68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('2022/10/26','09:31:53',23);</v>
      </c>
      <c r="Z68" s="13">
        <f t="shared" si="18"/>
        <v>23</v>
      </c>
      <c r="AA68" s="13">
        <f t="shared" si="19"/>
        <v>23</v>
      </c>
      <c r="AB68" s="12">
        <f t="shared" ca="1" si="17"/>
        <v>0.3971412037037037</v>
      </c>
    </row>
    <row r="69" spans="1:28" x14ac:dyDescent="0.3">
      <c r="A69" t="s">
        <v>73</v>
      </c>
      <c r="B69" s="9" cm="1">
        <f t="array" ref="B69" xml:space="preserve"> _xlfn.IFS(A69="aguas",1,A69="aperitivos",2,A69="bebidas energeticas",3,A69="brandys",4,A69="cerveza",5,A69="cremas",6,A69="refresco",7,A69="vinos",8)</f>
        <v>3</v>
      </c>
      <c r="C69" s="9">
        <v>20</v>
      </c>
      <c r="D69" t="s">
        <v>19</v>
      </c>
      <c r="E69" s="1">
        <v>45</v>
      </c>
      <c r="F69" s="10">
        <f t="shared" ref="F69:F100" si="20">M69*E69</f>
        <v>855</v>
      </c>
      <c r="G69" s="5">
        <v>2</v>
      </c>
      <c r="H69" t="s">
        <v>99</v>
      </c>
      <c r="I69" t="s">
        <v>144</v>
      </c>
      <c r="J69" t="s">
        <v>156</v>
      </c>
      <c r="K69" s="6">
        <v>41259</v>
      </c>
      <c r="L69" t="s">
        <v>214</v>
      </c>
      <c r="M69">
        <v>19</v>
      </c>
      <c r="N69" s="8">
        <f t="shared" si="11"/>
        <v>85.5</v>
      </c>
      <c r="O69" s="8">
        <f t="shared" ref="O69:O100" si="21">N69*0.16</f>
        <v>13.68</v>
      </c>
      <c r="P69" s="8">
        <f t="shared" ref="P69:P100" si="22">N69-O69</f>
        <v>71.819999999999993</v>
      </c>
      <c r="Q69" s="8">
        <f t="shared" ref="Q69:Q100" si="23">U69+P69</f>
        <v>71.819999999999993</v>
      </c>
      <c r="R69" s="7">
        <f t="shared" ca="1" si="15"/>
        <v>9</v>
      </c>
      <c r="S69" s="9" t="e" cm="1">
        <f t="array" aca="1" ref="S69" ca="1">_xlfn.IFS(AND(L69="M",R69&gt;=35),"SI",AND(L69="F",R69&gt;=30),"SI")</f>
        <v>#N/A</v>
      </c>
      <c r="T69" s="9" t="str">
        <f t="shared" si="16"/>
        <v>RODL121216</v>
      </c>
      <c r="U69" s="8">
        <f>IF(Table1[[#This Row],[TOTAL VENDIDO]]&gt;40000,Table1[[#This Row],[TOTAL VENDIDO]]*0.05,0)</f>
        <v>0</v>
      </c>
      <c r="V69" t="s">
        <v>402</v>
      </c>
      <c r="W69" t="s">
        <v>266</v>
      </c>
      <c r="X69" t="s">
        <v>334</v>
      </c>
      <c r="Y69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('2022/10/26','02:59:55',24);</v>
      </c>
      <c r="Z69" s="13">
        <f t="shared" si="18"/>
        <v>24</v>
      </c>
      <c r="AA69" s="13">
        <f t="shared" si="19"/>
        <v>24</v>
      </c>
      <c r="AB69" s="12">
        <f t="shared" ca="1" si="17"/>
        <v>0.12494212962962963</v>
      </c>
    </row>
    <row r="70" spans="1:28" x14ac:dyDescent="0.3">
      <c r="A70" t="s">
        <v>77</v>
      </c>
      <c r="B70" s="9" cm="1">
        <f t="array" ref="B70" xml:space="preserve"> _xlfn.IFS(A70="aguas",1,A70="aperitivos",2,A70="bebidas energeticas",3,A70="brandys",4,A70="cerveza",5,A70="cremas",6,A70="refresco",7,A70="vinos",8)</f>
        <v>1</v>
      </c>
      <c r="C70" s="9">
        <v>55</v>
      </c>
      <c r="D70" t="s">
        <v>54</v>
      </c>
      <c r="E70" s="1">
        <v>22</v>
      </c>
      <c r="F70" s="10">
        <f t="shared" si="20"/>
        <v>836</v>
      </c>
      <c r="G70" s="5">
        <v>3</v>
      </c>
      <c r="H70" t="s">
        <v>133</v>
      </c>
      <c r="I70" t="s">
        <v>201</v>
      </c>
      <c r="J70" t="s">
        <v>144</v>
      </c>
      <c r="K70" s="6">
        <v>44177</v>
      </c>
      <c r="L70" t="s">
        <v>215</v>
      </c>
      <c r="M70">
        <v>38</v>
      </c>
      <c r="N70" s="8">
        <f t="shared" si="11"/>
        <v>83.600000000000009</v>
      </c>
      <c r="O70" s="8">
        <f t="shared" si="21"/>
        <v>13.376000000000001</v>
      </c>
      <c r="P70" s="8">
        <f t="shared" si="22"/>
        <v>70.224000000000004</v>
      </c>
      <c r="Q70" s="8">
        <f t="shared" si="23"/>
        <v>70.224000000000004</v>
      </c>
      <c r="R70" s="7">
        <f t="shared" ca="1" si="15"/>
        <v>1</v>
      </c>
      <c r="S70" s="9" t="e" cm="1">
        <f t="array" aca="1" ref="S70" ca="1">_xlfn.IFS(AND(L70="M",R70&gt;=35),"SI",AND(L70="F",R70&gt;=30),"SI")</f>
        <v>#N/A</v>
      </c>
      <c r="T70" s="9" t="str">
        <f t="shared" si="16"/>
        <v>SARB201212</v>
      </c>
      <c r="U70" s="8">
        <f>IF(Table1[[#This Row],[TOTAL VENDIDO]]&gt;40000,Table1[[#This Row],[TOTAL VENDIDO]]*0.05,0)</f>
        <v>0</v>
      </c>
      <c r="V70" t="s">
        <v>437</v>
      </c>
      <c r="W70" t="s">
        <v>301</v>
      </c>
      <c r="X70" t="s">
        <v>369</v>
      </c>
      <c r="Y70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('2022/10/26','05:19:22',25);</v>
      </c>
      <c r="Z70" s="13">
        <f t="shared" si="18"/>
        <v>25</v>
      </c>
      <c r="AA70" s="13">
        <f t="shared" si="19"/>
        <v>25</v>
      </c>
      <c r="AB70" s="12">
        <f t="shared" ca="1" si="17"/>
        <v>0.2217824074074074</v>
      </c>
    </row>
    <row r="71" spans="1:28" x14ac:dyDescent="0.3">
      <c r="A71" t="s">
        <v>76</v>
      </c>
      <c r="B71" s="9" cm="1">
        <f t="array" ref="B71" xml:space="preserve"> _xlfn.IFS(A71="aguas",1,A71="aperitivos",2,A71="bebidas energeticas",3,A71="brandys",4,A71="cerveza",5,A71="cremas",6,A71="refresco",7,A71="vinos",8)</f>
        <v>7</v>
      </c>
      <c r="C71" s="9">
        <v>51</v>
      </c>
      <c r="D71" t="s">
        <v>50</v>
      </c>
      <c r="E71" s="1">
        <v>13</v>
      </c>
      <c r="F71" s="10">
        <f t="shared" si="20"/>
        <v>793</v>
      </c>
      <c r="G71" s="5">
        <v>2</v>
      </c>
      <c r="H71" t="s">
        <v>129</v>
      </c>
      <c r="I71" t="s">
        <v>197</v>
      </c>
      <c r="J71" t="s">
        <v>200</v>
      </c>
      <c r="K71" s="6">
        <v>36651</v>
      </c>
      <c r="L71" t="s">
        <v>215</v>
      </c>
      <c r="M71">
        <v>61</v>
      </c>
      <c r="N71" s="8">
        <f t="shared" si="11"/>
        <v>79.300000000000011</v>
      </c>
      <c r="O71" s="8">
        <f t="shared" si="21"/>
        <v>12.688000000000002</v>
      </c>
      <c r="P71" s="8">
        <f t="shared" si="22"/>
        <v>66.612000000000009</v>
      </c>
      <c r="Q71" s="8">
        <f t="shared" si="23"/>
        <v>66.612000000000009</v>
      </c>
      <c r="R71" s="7">
        <f t="shared" ca="1" si="15"/>
        <v>22</v>
      </c>
      <c r="S71" s="9" t="e" cm="1">
        <f t="array" aca="1" ref="S71" ca="1">_xlfn.IFS(AND(L71="M",R71&gt;=35),"SI",AND(L71="F",R71&gt;=30),"SI")</f>
        <v>#N/A</v>
      </c>
      <c r="T71" s="9" t="str">
        <f t="shared" si="16"/>
        <v>ENRJ000505</v>
      </c>
      <c r="U71" s="8">
        <f>IF(Table1[[#This Row],[TOTAL VENDIDO]]&gt;40000,Table1[[#This Row],[TOTAL VENDIDO]]*0.05,0)</f>
        <v>0</v>
      </c>
      <c r="V71" t="s">
        <v>433</v>
      </c>
      <c r="W71" t="s">
        <v>297</v>
      </c>
      <c r="X71" t="s">
        <v>365</v>
      </c>
      <c r="Y71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('2022/10/26','12:55:10',26);</v>
      </c>
      <c r="Z71" s="13">
        <f t="shared" si="18"/>
        <v>26</v>
      </c>
      <c r="AA71" s="13">
        <f t="shared" si="19"/>
        <v>26</v>
      </c>
      <c r="AB71" s="12">
        <f t="shared" ca="1" si="17"/>
        <v>0.53831018518518514</v>
      </c>
    </row>
    <row r="72" spans="1:28" x14ac:dyDescent="0.3">
      <c r="A72" t="s">
        <v>77</v>
      </c>
      <c r="B72" s="9" cm="1">
        <f t="array" ref="B72" xml:space="preserve"> _xlfn.IFS(A72="aguas",1,A72="aperitivos",2,A72="bebidas energeticas",3,A72="brandys",4,A72="cerveza",5,A72="cremas",6,A72="refresco",7,A72="vinos",8)</f>
        <v>1</v>
      </c>
      <c r="C72" s="9">
        <v>54</v>
      </c>
      <c r="D72" t="s">
        <v>53</v>
      </c>
      <c r="E72" s="1">
        <v>19</v>
      </c>
      <c r="F72" s="10">
        <f t="shared" si="20"/>
        <v>760</v>
      </c>
      <c r="G72" s="5">
        <v>3</v>
      </c>
      <c r="H72" t="s">
        <v>132</v>
      </c>
      <c r="I72" t="s">
        <v>200</v>
      </c>
      <c r="J72" t="s">
        <v>149</v>
      </c>
      <c r="K72" s="6">
        <v>43484</v>
      </c>
      <c r="L72" t="s">
        <v>215</v>
      </c>
      <c r="M72">
        <v>40</v>
      </c>
      <c r="N72" s="8">
        <f t="shared" si="11"/>
        <v>76</v>
      </c>
      <c r="O72" s="8">
        <f t="shared" si="21"/>
        <v>12.16</v>
      </c>
      <c r="P72" s="8">
        <f t="shared" si="22"/>
        <v>63.84</v>
      </c>
      <c r="Q72" s="8">
        <f t="shared" si="23"/>
        <v>63.84</v>
      </c>
      <c r="R72" s="7">
        <f t="shared" ca="1" si="15"/>
        <v>3</v>
      </c>
      <c r="S72" s="9" t="e" cm="1">
        <f t="array" aca="1" ref="S72" ca="1">_xlfn.IFS(AND(L72="M",R72&gt;=35),"SI",AND(L72="F",R72&gt;=30),"SI")</f>
        <v>#N/A</v>
      </c>
      <c r="T72" s="9" t="str">
        <f t="shared" si="16"/>
        <v>RARK190119</v>
      </c>
      <c r="U72" s="8">
        <f>IF(Table1[[#This Row],[TOTAL VENDIDO]]&gt;40000,Table1[[#This Row],[TOTAL VENDIDO]]*0.05,0)</f>
        <v>0</v>
      </c>
      <c r="V72" t="s">
        <v>436</v>
      </c>
      <c r="W72" t="s">
        <v>300</v>
      </c>
      <c r="X72" t="s">
        <v>368</v>
      </c>
      <c r="Y72" t="str">
        <f ca="1">_xlfn.CONCAT("INSERT INTO",CHAR(34),"Alianza_SC",CHAR(34),CHAR(46),CHAR(34),"Ventas",CHAR(34),"(fecha_venta,hora_venta,Id_vendedor) VALUES ('",TEXT($AC$5,"aaaa/mm/dd"),"','",TEXT(Table1[[#This Row],[HORA VENTA]],"HH:MM:SS"),"',",Table1[[#This Row],[ID VENDEDOR]],");")</f>
        <v>INSERT INTO"Alianza_SC"."Ventas"(fecha_venta,hora_venta,Id_vendedor) VALUES ('2022/10/26','11:11:10',27);</v>
      </c>
      <c r="Z72" s="13">
        <f t="shared" si="18"/>
        <v>27</v>
      </c>
      <c r="AA72" s="13">
        <f t="shared" si="19"/>
        <v>27</v>
      </c>
      <c r="AB72" s="12">
        <f t="shared" ca="1" si="17"/>
        <v>0.46608796296296301</v>
      </c>
    </row>
    <row r="73" spans="1:28" x14ac:dyDescent="0.3">
      <c r="E73" s="1"/>
      <c r="F73" s="11">
        <f>SUM(Table1[TOTAL VENDIDO])</f>
        <v>8007178</v>
      </c>
      <c r="G73" s="5"/>
      <c r="K73" s="6"/>
      <c r="N73" s="8"/>
      <c r="O73" s="8"/>
      <c r="P73" s="8"/>
      <c r="Q73" s="8"/>
      <c r="R73" s="7"/>
      <c r="U73" s="8"/>
    </row>
    <row r="74" spans="1:28" x14ac:dyDescent="0.3">
      <c r="K74" s="6"/>
    </row>
    <row r="75" spans="1:28" x14ac:dyDescent="0.3">
      <c r="A75" t="s">
        <v>227</v>
      </c>
      <c r="F75" s="11"/>
      <c r="K75" s="6"/>
    </row>
    <row r="76" spans="1:28" x14ac:dyDescent="0.3">
      <c r="K76" s="6"/>
    </row>
    <row r="77" spans="1:28" x14ac:dyDescent="0.3">
      <c r="A77" t="s">
        <v>228</v>
      </c>
      <c r="F77" s="10" t="s">
        <v>451</v>
      </c>
      <c r="I77" s="1"/>
      <c r="J77" s="1"/>
    </row>
    <row r="78" spans="1:28" x14ac:dyDescent="0.3">
      <c r="A78" t="s">
        <v>229</v>
      </c>
      <c r="F78" t="s">
        <v>452</v>
      </c>
      <c r="G78" s="2"/>
      <c r="K78" s="6"/>
    </row>
    <row r="79" spans="1:28" x14ac:dyDescent="0.3">
      <c r="A79" t="s">
        <v>230</v>
      </c>
      <c r="E79" s="10"/>
      <c r="F79" s="8">
        <f>SUMIF(Table1[SEXO],"F",Table1[TOTAL VENDIDO])</f>
        <v>1911344</v>
      </c>
      <c r="K79" s="6"/>
    </row>
    <row r="80" spans="1:28" x14ac:dyDescent="0.3">
      <c r="A80" t="s">
        <v>231</v>
      </c>
      <c r="E80" s="10"/>
      <c r="F80" s="8">
        <f>SUMIF(Table1[SEXO],"M",Table1[TOTAL VENDIDO])</f>
        <v>6095834</v>
      </c>
      <c r="K80" s="6"/>
    </row>
    <row r="81" spans="1:11" x14ac:dyDescent="0.3">
      <c r="F81" s="8"/>
      <c r="K81" s="6"/>
    </row>
    <row r="82" spans="1:11" x14ac:dyDescent="0.3">
      <c r="A82" t="s">
        <v>234</v>
      </c>
      <c r="K82" s="6"/>
    </row>
    <row r="83" spans="1:11" x14ac:dyDescent="0.3">
      <c r="A83" t="s">
        <v>235</v>
      </c>
      <c r="K83" s="6"/>
    </row>
    <row r="84" spans="1:11" x14ac:dyDescent="0.3">
      <c r="K84" s="6"/>
    </row>
    <row r="85" spans="1:11" x14ac:dyDescent="0.3">
      <c r="K85" s="6"/>
    </row>
    <row r="86" spans="1:11" x14ac:dyDescent="0.3">
      <c r="K86" s="6"/>
    </row>
    <row r="87" spans="1:11" x14ac:dyDescent="0.3">
      <c r="K87" s="6"/>
    </row>
    <row r="88" spans="1:11" x14ac:dyDescent="0.3">
      <c r="K88" s="6"/>
    </row>
    <row r="89" spans="1:11" x14ac:dyDescent="0.3">
      <c r="K89" s="6"/>
    </row>
  </sheetData>
  <sortState xmlns:xlrd2="http://schemas.microsoft.com/office/spreadsheetml/2017/richdata2" ref="J5:J72">
    <sortCondition ref="J5:J72"/>
  </sortState>
  <mergeCells count="1">
    <mergeCell ref="D2:E2"/>
  </mergeCells>
  <phoneticPr fontId="5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82AF272AACCD4E8770D3293688A86B" ma:contentTypeVersion="3" ma:contentTypeDescription="Crear nuevo documento." ma:contentTypeScope="" ma:versionID="2c4823bcb98235768b9802f964f8a37b">
  <xsd:schema xmlns:xsd="http://www.w3.org/2001/XMLSchema" xmlns:xs="http://www.w3.org/2001/XMLSchema" xmlns:p="http://schemas.microsoft.com/office/2006/metadata/properties" xmlns:ns2="389ea57c-8142-4257-80e1-200bd0ddda00" targetNamespace="http://schemas.microsoft.com/office/2006/metadata/properties" ma:root="true" ma:fieldsID="6a47096e383f05b76b105df573f6c9a6" ns2:_="">
    <xsd:import namespace="389ea57c-8142-4257-80e1-200bd0ddda0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ea57c-8142-4257-80e1-200bd0ddda0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AABE5D-00B7-4877-993A-5C8AF51F97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9ea57c-8142-4257-80e1-200bd0ddda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A2A79C-E514-4EF0-9282-F44EACCC1A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Ricardo López</cp:lastModifiedBy>
  <dcterms:created xsi:type="dcterms:W3CDTF">2014-02-14T06:24:18Z</dcterms:created>
  <dcterms:modified xsi:type="dcterms:W3CDTF">2022-10-29T08:08:37Z</dcterms:modified>
</cp:coreProperties>
</file>