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735" windowHeight="8640" activeTab="5"/>
  </bookViews>
  <sheets>
    <sheet name="Données" sheetId="1" r:id="rId1"/>
    <sheet name="P0 et P1" sheetId="2" r:id="rId2"/>
    <sheet name="P2" sheetId="3" r:id="rId3"/>
    <sheet name="P3" sheetId="4" r:id="rId4"/>
    <sheet name="FE" sheetId="5" r:id="rId5"/>
    <sheet name="FP" sheetId="6" r:id="rId6"/>
  </sheets>
  <externalReferences>
    <externalReference r:id="rId7"/>
  </externalReferences>
  <definedNames>
    <definedName name="solver_adj" localSheetId="1" hidden="1">'P0 et P1'!$B$13:$D$13</definedName>
    <definedName name="solver_adj" localSheetId="2" hidden="1">'P2'!$B$13:$D$13</definedName>
    <definedName name="solver_adj" localSheetId="3" hidden="1">'P3'!$B$26:$D$26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300</definedName>
    <definedName name="solver_itr" localSheetId="2" hidden="1">100</definedName>
    <definedName name="solver_itr" localSheetId="3" hidden="1">100</definedName>
    <definedName name="solver_lhs1" localSheetId="1" hidden="1">'P0 et P1'!$E$14</definedName>
    <definedName name="solver_lhs1" localSheetId="2" hidden="1">'P2'!$B$6</definedName>
    <definedName name="solver_lhs1" localSheetId="3" hidden="1">'P3'!$E$26</definedName>
    <definedName name="solver_lhs2" localSheetId="1" hidden="1">'P0 et P1'!$E$13</definedName>
    <definedName name="solver_lhs2" localSheetId="2" hidden="1">'P2'!$E$13</definedName>
    <definedName name="solver_lhs2" localSheetId="3" hidden="1">'P3'!$E$27</definedName>
    <definedName name="solver_lhs3" localSheetId="1" hidden="1">'P0 et P1'!$E$13</definedName>
    <definedName name="solver_lhs3" localSheetId="2" hidden="1">'P2'!$E$14</definedName>
    <definedName name="solver_lhs3" localSheetId="3" hidden="1">'P3'!$E$27</definedName>
    <definedName name="solver_lhs4" localSheetId="1" hidden="1">'P0 et P1'!$E$13</definedName>
    <definedName name="solver_lhs4" localSheetId="2" hidden="1">'P2'!$E$13</definedName>
    <definedName name="solver_lhs4" localSheetId="3" hidden="1">'P3'!$E$27</definedName>
    <definedName name="solver_lhs5" localSheetId="1" hidden="1">'P0 et P1'!$E$14</definedName>
    <definedName name="solver_lhs5" localSheetId="2" hidden="1">'P2'!$E$13</definedName>
    <definedName name="solver_lhs5" localSheetId="3" hidden="1">'P3'!$E$13</definedName>
    <definedName name="solver_lhs6" localSheetId="1" hidden="1">'P0 et P1'!$E$14</definedName>
    <definedName name="solver_lhs6" localSheetId="2" hidden="1">'P2'!$E$13</definedName>
    <definedName name="solver_lhs6" localSheetId="3" hidden="1">'P3'!$E$13</definedName>
    <definedName name="solver_lhs7" localSheetId="1" hidden="1">'P0 et P1'!$E$13</definedName>
    <definedName name="solver_lhs7" localSheetId="2" hidden="1">'P2'!$E$13</definedName>
    <definedName name="solver_lhs7" localSheetId="3" hidden="1">'P3'!$E$13</definedName>
    <definedName name="solver_lhs8" localSheetId="2" hidden="1">'P2'!$E$13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um" localSheetId="1" hidden="1">7</definedName>
    <definedName name="solver_num" localSheetId="2" hidden="1">2</definedName>
    <definedName name="solver_num" localSheetId="3" hidden="1">4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'P0 et P1'!$B$18</definedName>
    <definedName name="solver_opt" localSheetId="2" hidden="1">'P2'!$B$18</definedName>
    <definedName name="solver_opt" localSheetId="3" hidden="1">'P3'!$B$35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el1" localSheetId="1" hidden="1">1</definedName>
    <definedName name="solver_rel1" localSheetId="2" hidden="1">2</definedName>
    <definedName name="solver_rel1" localSheetId="3" hidden="1">2</definedName>
    <definedName name="solver_rel2" localSheetId="1" hidden="1">3</definedName>
    <definedName name="solver_rel2" localSheetId="2" hidden="1">2</definedName>
    <definedName name="solver_rel2" localSheetId="3" hidden="1">1</definedName>
    <definedName name="solver_rel3" localSheetId="1" hidden="1">3</definedName>
    <definedName name="solver_rel3" localSheetId="2" hidden="1">1</definedName>
    <definedName name="solver_rel3" localSheetId="3" hidden="1">1</definedName>
    <definedName name="solver_rel4" localSheetId="1" hidden="1">3</definedName>
    <definedName name="solver_rel4" localSheetId="2" hidden="1">3</definedName>
    <definedName name="solver_rel4" localSheetId="3" hidden="1">1</definedName>
    <definedName name="solver_rel5" localSheetId="1" hidden="1">1</definedName>
    <definedName name="solver_rel5" localSheetId="2" hidden="1">3</definedName>
    <definedName name="solver_rel5" localSheetId="3" hidden="1">3</definedName>
    <definedName name="solver_rel6" localSheetId="1" hidden="1">1</definedName>
    <definedName name="solver_rel6" localSheetId="2" hidden="1">3</definedName>
    <definedName name="solver_rel6" localSheetId="3" hidden="1">3</definedName>
    <definedName name="solver_rel7" localSheetId="1" hidden="1">2</definedName>
    <definedName name="solver_rel7" localSheetId="2" hidden="1">2</definedName>
    <definedName name="solver_rel7" localSheetId="3" hidden="1">2</definedName>
    <definedName name="solver_rel8" localSheetId="2" hidden="1">3</definedName>
    <definedName name="solver_rhs1" localSheetId="1" hidden="1">'P0 et P1'!$D$13</definedName>
    <definedName name="solver_rhs1" localSheetId="2" hidden="1">'P2'!$B$16</definedName>
    <definedName name="solver_rhs1" localSheetId="3" hidden="1">'P3'!$D$13</definedName>
    <definedName name="solver_rhs2" localSheetId="1" hidden="1">'P0 et P1'!$B$13</definedName>
    <definedName name="solver_rhs2" localSheetId="2" hidden="1">'P2'!$C$13</definedName>
    <definedName name="solver_rhs2" localSheetId="3" hidden="1">'P3'!$B$26</definedName>
    <definedName name="solver_rhs3" localSheetId="1" hidden="1">'P0 et P1'!$C$13</definedName>
    <definedName name="solver_rhs3" localSheetId="2" hidden="1">'P2'!$D$13</definedName>
    <definedName name="solver_rhs3" localSheetId="3" hidden="1">'P3'!$C$26</definedName>
    <definedName name="solver_rhs4" localSheetId="1" hidden="1">'P0 et P1'!$D$13</definedName>
    <definedName name="solver_rhs4" localSheetId="2" hidden="1">'P2'!$B$13</definedName>
    <definedName name="solver_rhs4" localSheetId="3" hidden="1">'P3'!$D$26</definedName>
    <definedName name="solver_rhs5" localSheetId="1" hidden="1">'P0 et P1'!$B$13</definedName>
    <definedName name="solver_rhs5" localSheetId="2" hidden="1">'P2'!$C$13</definedName>
    <definedName name="solver_rhs5" localSheetId="3" hidden="1">'P3'!$B$13</definedName>
    <definedName name="solver_rhs6" localSheetId="1" hidden="1">'P0 et P1'!$C$13</definedName>
    <definedName name="solver_rhs6" localSheetId="2" hidden="1">'P2'!$D$13</definedName>
    <definedName name="solver_rhs6" localSheetId="3" hidden="1">'P3'!$C$13</definedName>
    <definedName name="solver_rhs7" localSheetId="1" hidden="1">'P0 et P1'!$B$13</definedName>
    <definedName name="solver_rhs7" localSheetId="2" hidden="1">'P2'!$D$13</definedName>
    <definedName name="solver_rhs7" localSheetId="3" hidden="1">'P3'!$D$13</definedName>
    <definedName name="solver_rhs8" localSheetId="2" hidden="1">'P2'!$B$13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tim" localSheetId="1" hidden="1">800</definedName>
    <definedName name="solver_tim" localSheetId="2" hidden="1">100</definedName>
    <definedName name="solver_tim" localSheetId="3" hidden="1">100</definedName>
    <definedName name="solver_tol" localSheetId="1" hidden="1">0.05</definedName>
    <definedName name="solver_tol" localSheetId="2" hidden="1">0.05</definedName>
    <definedName name="solver_tol" localSheetId="3" hidden="1">0.05</definedName>
    <definedName name="solver_typ" localSheetId="1" hidden="1">2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TXI">'P0 et P1'!$G$2:$G$4</definedName>
    <definedName name="TXX">'P0 et P1'!$G$12:$G$14</definedName>
    <definedName name="Var_cov">[1]Données!$H$9:$J$11</definedName>
    <definedName name="Xi">'P0 et P1'!$B$3:$D$3</definedName>
  </definedNames>
  <calcPr calcId="124519"/>
</workbook>
</file>

<file path=xl/calcChain.xml><?xml version="1.0" encoding="utf-8"?>
<calcChain xmlns="http://schemas.openxmlformats.org/spreadsheetml/2006/main">
  <c r="H4" i="5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3"/>
  <c r="D24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5"/>
  <c r="D26"/>
  <c r="D27"/>
  <c r="D28"/>
  <c r="D3"/>
  <c r="E1"/>
  <c r="C15"/>
  <c r="C17"/>
  <c r="C19"/>
  <c r="C21"/>
  <c r="C23"/>
  <c r="C25"/>
  <c r="C27"/>
  <c r="C4"/>
  <c r="C6"/>
  <c r="C3"/>
  <c r="B7"/>
  <c r="C7" s="1"/>
  <c r="B8"/>
  <c r="C8" s="1"/>
  <c r="B9"/>
  <c r="C9" s="1"/>
  <c r="B10"/>
  <c r="C10" s="1"/>
  <c r="B11"/>
  <c r="C11" s="1"/>
  <c r="B12"/>
  <c r="C12" s="1"/>
  <c r="B13"/>
  <c r="C13" s="1"/>
  <c r="B14"/>
  <c r="C14" s="1"/>
  <c r="B15"/>
  <c r="B16"/>
  <c r="C16" s="1"/>
  <c r="B17"/>
  <c r="B18"/>
  <c r="C18" s="1"/>
  <c r="B19"/>
  <c r="B20"/>
  <c r="C20" s="1"/>
  <c r="B21"/>
  <c r="B22"/>
  <c r="C22" s="1"/>
  <c r="B23"/>
  <c r="B24"/>
  <c r="C24" s="1"/>
  <c r="B25"/>
  <c r="B26"/>
  <c r="C26" s="1"/>
  <c r="B27"/>
  <c r="B28"/>
  <c r="C28" s="1"/>
  <c r="B4"/>
  <c r="B5"/>
  <c r="C5" s="1"/>
  <c r="B6"/>
  <c r="B3"/>
  <c r="B30" i="4"/>
  <c r="B34" s="1"/>
  <c r="G31" a="1"/>
  <c r="G33" s="1"/>
  <c r="B29" a="1"/>
  <c r="B29" s="1"/>
  <c r="G25" a="1"/>
  <c r="G27" s="1"/>
  <c r="G18" a="1"/>
  <c r="G20" s="1"/>
  <c r="B17"/>
  <c r="B18" s="1"/>
  <c r="B16" a="1"/>
  <c r="B16" s="1"/>
  <c r="G12" a="1"/>
  <c r="G14" s="1"/>
  <c r="G7" a="1"/>
  <c r="G9" s="1"/>
  <c r="B6" a="1"/>
  <c r="B6" s="1"/>
  <c r="B7" s="1"/>
  <c r="B5"/>
  <c r="B5" a="1"/>
  <c r="G2"/>
  <c r="G2" a="1"/>
  <c r="G3" s="1"/>
  <c r="B16" i="3"/>
  <c r="B17" s="1"/>
  <c r="B15" a="1"/>
  <c r="B15" s="1"/>
  <c r="G12" a="1"/>
  <c r="G14" s="1"/>
  <c r="B6"/>
  <c r="B7" s="1"/>
  <c r="B6" a="1"/>
  <c r="B5"/>
  <c r="B5" a="1"/>
  <c r="G2" a="1"/>
  <c r="G3" s="1"/>
  <c r="G12" i="2" a="1"/>
  <c r="G14" s="1"/>
  <c r="L10" i="1"/>
  <c r="L9"/>
  <c r="L8"/>
  <c r="B16" i="2" s="1"/>
  <c r="B17" s="1"/>
  <c r="B15" a="1"/>
  <c r="B15" s="1"/>
  <c r="G2" a="1"/>
  <c r="G3" s="1"/>
  <c r="B6" a="1"/>
  <c r="B6" s="1"/>
  <c r="H3" i="1"/>
  <c r="C3"/>
  <c r="D3"/>
  <c r="C4"/>
  <c r="D4"/>
  <c r="C5"/>
  <c r="D5"/>
  <c r="C6"/>
  <c r="D6"/>
  <c r="C7"/>
  <c r="D7"/>
  <c r="C8"/>
  <c r="D8"/>
  <c r="C9"/>
  <c r="D9"/>
  <c r="C10"/>
  <c r="D10"/>
  <c r="C11"/>
  <c r="D11"/>
  <c r="C12"/>
  <c r="D12"/>
  <c r="C13"/>
  <c r="D13"/>
  <c r="C14"/>
  <c r="D14"/>
  <c r="C15"/>
  <c r="D15"/>
  <c r="C16"/>
  <c r="D16"/>
  <c r="C17"/>
  <c r="D17"/>
  <c r="C18"/>
  <c r="D18"/>
  <c r="C19"/>
  <c r="D19"/>
  <c r="C20"/>
  <c r="D20"/>
  <c r="C21"/>
  <c r="D21"/>
  <c r="C22"/>
  <c r="D22"/>
  <c r="C23"/>
  <c r="D23"/>
  <c r="C24"/>
  <c r="D24"/>
  <c r="C25"/>
  <c r="D25"/>
  <c r="C26"/>
  <c r="D26"/>
  <c r="C27"/>
  <c r="D27"/>
  <c r="C28"/>
  <c r="D28"/>
  <c r="C29"/>
  <c r="D29"/>
  <c r="C30"/>
  <c r="D30"/>
  <c r="C31"/>
  <c r="D31"/>
  <c r="C32"/>
  <c r="D32"/>
  <c r="C33"/>
  <c r="D33"/>
  <c r="C34"/>
  <c r="D34"/>
  <c r="C35"/>
  <c r="D35"/>
  <c r="C36"/>
  <c r="D36"/>
  <c r="C37"/>
  <c r="D37"/>
  <c r="C38"/>
  <c r="D38"/>
  <c r="C39"/>
  <c r="D39"/>
  <c r="C40"/>
  <c r="D40"/>
  <c r="C41"/>
  <c r="D41"/>
  <c r="C42"/>
  <c r="D42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65"/>
  <c r="D65"/>
  <c r="C66"/>
  <c r="D66"/>
  <c r="C67"/>
  <c r="D67"/>
  <c r="C68"/>
  <c r="D68"/>
  <c r="C69"/>
  <c r="D69"/>
  <c r="C70"/>
  <c r="D70"/>
  <c r="C71"/>
  <c r="D71"/>
  <c r="C72"/>
  <c r="D72"/>
  <c r="C73"/>
  <c r="D73"/>
  <c r="C74"/>
  <c r="D74"/>
  <c r="C75"/>
  <c r="D75"/>
  <c r="C76"/>
  <c r="D76"/>
  <c r="C77"/>
  <c r="D77"/>
  <c r="C78"/>
  <c r="D78"/>
  <c r="C79"/>
  <c r="D79"/>
  <c r="C80"/>
  <c r="D80"/>
  <c r="C81"/>
  <c r="D81"/>
  <c r="C82"/>
  <c r="D82"/>
  <c r="C83"/>
  <c r="D83"/>
  <c r="C84"/>
  <c r="D84"/>
  <c r="C85"/>
  <c r="D85"/>
  <c r="C86"/>
  <c r="D86"/>
  <c r="C87"/>
  <c r="D87"/>
  <c r="C88"/>
  <c r="D88"/>
  <c r="C89"/>
  <c r="D89"/>
  <c r="C90"/>
  <c r="D90"/>
  <c r="C91"/>
  <c r="D91"/>
  <c r="C92"/>
  <c r="D92"/>
  <c r="C93"/>
  <c r="D93"/>
  <c r="C94"/>
  <c r="D94"/>
  <c r="C95"/>
  <c r="D95"/>
  <c r="C96"/>
  <c r="D96"/>
  <c r="C97"/>
  <c r="D97"/>
  <c r="C98"/>
  <c r="D98"/>
  <c r="C99"/>
  <c r="D99"/>
  <c r="C100"/>
  <c r="D100"/>
  <c r="C101"/>
  <c r="D101"/>
  <c r="C102"/>
  <c r="D102"/>
  <c r="C103"/>
  <c r="D103"/>
  <c r="C104"/>
  <c r="D104"/>
  <c r="C105"/>
  <c r="D105"/>
  <c r="C106"/>
  <c r="D106"/>
  <c r="C107"/>
  <c r="D107"/>
  <c r="C108"/>
  <c r="D108"/>
  <c r="C109"/>
  <c r="D109"/>
  <c r="C110"/>
  <c r="D110"/>
  <c r="C111"/>
  <c r="D111"/>
  <c r="C112"/>
  <c r="D112"/>
  <c r="C113"/>
  <c r="D113"/>
  <c r="C114"/>
  <c r="D114"/>
  <c r="C115"/>
  <c r="D115"/>
  <c r="C116"/>
  <c r="D116"/>
  <c r="C117"/>
  <c r="D117"/>
  <c r="C118"/>
  <c r="D118"/>
  <c r="C119"/>
  <c r="D119"/>
  <c r="C120"/>
  <c r="D120"/>
  <c r="C121"/>
  <c r="D121"/>
  <c r="C122"/>
  <c r="D122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3"/>
  <c r="B4"/>
  <c r="B5"/>
  <c r="B5" i="2" a="1"/>
  <c r="B5" s="1"/>
  <c r="I3" i="1"/>
  <c r="J16"/>
  <c r="I17"/>
  <c r="H17"/>
  <c r="H16"/>
  <c r="J15"/>
  <c r="I15"/>
  <c r="J17"/>
  <c r="I16"/>
  <c r="H15"/>
  <c r="J9"/>
  <c r="I9"/>
  <c r="H9"/>
  <c r="I11"/>
  <c r="J10"/>
  <c r="J11"/>
  <c r="I10"/>
  <c r="H11"/>
  <c r="H10"/>
  <c r="I5"/>
  <c r="J5"/>
  <c r="H5"/>
  <c r="I4"/>
  <c r="J4"/>
  <c r="H4"/>
  <c r="J3"/>
  <c r="G26" i="4" l="1"/>
  <c r="G32"/>
  <c r="G25"/>
  <c r="B31"/>
  <c r="G31"/>
  <c r="B32" s="1" a="1"/>
  <c r="B32" s="1"/>
  <c r="B33" s="1"/>
  <c r="B35" s="1"/>
  <c r="B21"/>
  <c r="G4"/>
  <c r="G8"/>
  <c r="G13"/>
  <c r="G19"/>
  <c r="G7"/>
  <c r="B8" s="1"/>
  <c r="B9" s="1"/>
  <c r="G12"/>
  <c r="G18"/>
  <c r="B19" s="1" a="1"/>
  <c r="B19" s="1"/>
  <c r="B20" s="1"/>
  <c r="G2" i="3"/>
  <c r="G4"/>
  <c r="G13"/>
  <c r="G12"/>
  <c r="G13" i="2"/>
  <c r="G12"/>
  <c r="G2"/>
  <c r="G7" i="3" s="1" a="1"/>
  <c r="G9" s="1"/>
  <c r="G4" i="2"/>
  <c r="B7"/>
  <c r="N15" i="1" a="1"/>
  <c r="P15" s="1"/>
  <c r="N9" a="1"/>
  <c r="N9" s="1"/>
  <c r="O9"/>
  <c r="P9"/>
  <c r="B22" i="4" l="1"/>
  <c r="G17" i="3" a="1"/>
  <c r="G17" i="2" a="1"/>
  <c r="G7" i="3"/>
  <c r="B8" s="1"/>
  <c r="B9" s="1"/>
  <c r="G8"/>
  <c r="G7" i="2" a="1"/>
  <c r="O17" i="1"/>
  <c r="N16"/>
  <c r="P17"/>
  <c r="O16"/>
  <c r="N15"/>
  <c r="P16"/>
  <c r="O15"/>
  <c r="N17"/>
  <c r="N11"/>
  <c r="P10"/>
  <c r="O10"/>
  <c r="P11"/>
  <c r="N10"/>
  <c r="O11"/>
  <c r="G19" i="3" l="1"/>
  <c r="G18"/>
  <c r="G17"/>
  <c r="G17" i="2"/>
  <c r="G18"/>
  <c r="G19"/>
  <c r="G8"/>
  <c r="G9"/>
  <c r="G7"/>
  <c r="B18" l="1" a="1"/>
  <c r="B18" s="1"/>
  <c r="B19" s="1"/>
  <c r="B8"/>
  <c r="B9" s="1"/>
  <c r="B18" i="3" a="1"/>
  <c r="B18" s="1"/>
  <c r="B19" s="1"/>
</calcChain>
</file>

<file path=xl/sharedStrings.xml><?xml version="1.0" encoding="utf-8"?>
<sst xmlns="http://schemas.openxmlformats.org/spreadsheetml/2006/main" count="154" uniqueCount="55">
  <si>
    <t>Date</t>
  </si>
  <si>
    <t>IAM  (T1)</t>
  </si>
  <si>
    <t>HOLCIM (T2)</t>
  </si>
  <si>
    <t>SAMIR (T3)</t>
  </si>
  <si>
    <t>Moyenne</t>
  </si>
  <si>
    <t>T1</t>
  </si>
  <si>
    <t>T2</t>
  </si>
  <si>
    <t>T3</t>
  </si>
  <si>
    <t>Variance</t>
  </si>
  <si>
    <t>Ecart Type</t>
  </si>
  <si>
    <t>Matrice Variance - CoVariances</t>
  </si>
  <si>
    <t>Matrice de corelation</t>
  </si>
  <si>
    <r>
      <t>Rm(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)</t>
    </r>
  </si>
  <si>
    <t>Inverse de la matrice de correlations</t>
  </si>
  <si>
    <t>Inverse de la matrice de var - covar</t>
  </si>
  <si>
    <t>Portefeuille initial (initialisation calculs)</t>
  </si>
  <si>
    <t>P0</t>
  </si>
  <si>
    <t>Portefeuille avec x1=x2=x3=1/3</t>
  </si>
  <si>
    <r>
      <t>x</t>
    </r>
    <r>
      <rPr>
        <b/>
        <i/>
        <vertAlign val="subscript"/>
        <sz val="10"/>
        <rFont val="Calibri"/>
        <family val="2"/>
      </rPr>
      <t>i</t>
    </r>
  </si>
  <si>
    <t>Total</t>
  </si>
  <si>
    <t>Vect I</t>
  </si>
  <si>
    <r>
      <t>Cx</t>
    </r>
    <r>
      <rPr>
        <vertAlign val="subscript"/>
        <sz val="10"/>
        <rFont val="Calibri"/>
        <family val="2"/>
      </rPr>
      <t>i</t>
    </r>
  </si>
  <si>
    <t>RP0</t>
  </si>
  <si>
    <t>E(RP0)=RP0</t>
  </si>
  <si>
    <t>Données</t>
  </si>
  <si>
    <t>IAM T1</t>
  </si>
  <si>
    <t>Holcim T2</t>
  </si>
  <si>
    <t>Samir T3</t>
  </si>
  <si>
    <t>TXI</t>
  </si>
  <si>
    <t>Sigma</t>
  </si>
  <si>
    <t>Var P0</t>
  </si>
  <si>
    <t>======</t>
  </si>
  <si>
    <t>=======================================================================================</t>
  </si>
  <si>
    <t>Solveur</t>
  </si>
  <si>
    <t>Xi</t>
  </si>
  <si>
    <t>Vect i</t>
  </si>
  <si>
    <t>RP</t>
  </si>
  <si>
    <t>===========================</t>
  </si>
  <si>
    <t>Max</t>
  </si>
  <si>
    <t>Min</t>
  </si>
  <si>
    <t>Taux BT</t>
  </si>
  <si>
    <t>Rp-Rf</t>
  </si>
  <si>
    <t>Sharp</t>
  </si>
  <si>
    <t>==========</t>
  </si>
  <si>
    <t>Max sharp</t>
  </si>
  <si>
    <t>Max sharp avec x'&gt;0</t>
  </si>
  <si>
    <t>Part p1</t>
  </si>
  <si>
    <t>par p2</t>
  </si>
  <si>
    <t>R p1 P2</t>
  </si>
  <si>
    <t>Sigma p1 p2</t>
  </si>
  <si>
    <t>Cov</t>
  </si>
  <si>
    <t>3 Titres risqués</t>
  </si>
  <si>
    <t>2titres Risqués et Actif non risqué</t>
  </si>
  <si>
    <t>Part PT</t>
  </si>
  <si>
    <t>R PT + BT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</si>
</sst>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_ ;[Red]\-0.0000\ 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4"/>
      <color rgb="FF002060"/>
      <name val="Corbel"/>
      <family val="2"/>
    </font>
    <font>
      <b/>
      <sz val="10"/>
      <name val="Calibri"/>
      <family val="2"/>
    </font>
    <font>
      <b/>
      <i/>
      <sz val="10"/>
      <name val="Calibri"/>
      <family val="2"/>
    </font>
    <font>
      <b/>
      <i/>
      <vertAlign val="subscript"/>
      <sz val="10"/>
      <name val="Calibri"/>
      <family val="2"/>
    </font>
    <font>
      <vertAlign val="subscript"/>
      <sz val="10"/>
      <name val="Calibri"/>
      <family val="2"/>
    </font>
    <font>
      <sz val="11"/>
      <color rgb="FFFFFF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</cellStyleXfs>
  <cellXfs count="52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2" xfId="0" applyBorder="1"/>
    <xf numFmtId="0" fontId="0" fillId="34" borderId="15" xfId="0" applyFill="1" applyBorder="1"/>
    <xf numFmtId="0" fontId="0" fillId="0" borderId="21" xfId="0" applyBorder="1"/>
    <xf numFmtId="0" fontId="0" fillId="0" borderId="20" xfId="0" applyBorder="1"/>
    <xf numFmtId="0" fontId="0" fillId="34" borderId="16" xfId="0" applyFill="1" applyBorder="1"/>
    <xf numFmtId="0" fontId="0" fillId="34" borderId="0" xfId="0" applyFill="1" applyBorder="1"/>
    <xf numFmtId="0" fontId="0" fillId="0" borderId="11" xfId="0" applyBorder="1"/>
    <xf numFmtId="0" fontId="0" fillId="34" borderId="14" xfId="0" applyFill="1" applyBorder="1"/>
    <xf numFmtId="0" fontId="0" fillId="0" borderId="19" xfId="0" applyBorder="1"/>
    <xf numFmtId="0" fontId="18" fillId="0" borderId="10" xfId="0" applyFont="1" applyBorder="1" applyAlignment="1">
      <alignment wrapText="1"/>
    </xf>
    <xf numFmtId="0" fontId="0" fillId="0" borderId="0" xfId="0"/>
    <xf numFmtId="14" fontId="18" fillId="0" borderId="10" xfId="0" applyNumberFormat="1" applyFont="1" applyBorder="1" applyAlignment="1">
      <alignment wrapText="1"/>
    </xf>
    <xf numFmtId="0" fontId="20" fillId="0" borderId="0" xfId="42" applyFont="1"/>
    <xf numFmtId="0" fontId="0" fillId="34" borderId="12" xfId="0" applyFill="1" applyBorder="1"/>
    <xf numFmtId="0" fontId="0" fillId="34" borderId="13" xfId="0" applyFill="1" applyBorder="1"/>
    <xf numFmtId="0" fontId="0" fillId="0" borderId="22" xfId="0" applyBorder="1"/>
    <xf numFmtId="0" fontId="27" fillId="33" borderId="15" xfId="0" applyNumberFormat="1" applyFont="1" applyFill="1" applyBorder="1"/>
    <xf numFmtId="0" fontId="27" fillId="33" borderId="0" xfId="0" applyNumberFormat="1" applyFont="1" applyFill="1" applyBorder="1"/>
    <xf numFmtId="0" fontId="26" fillId="35" borderId="18" xfId="0" applyNumberFormat="1" applyFont="1" applyFill="1" applyBorder="1"/>
    <xf numFmtId="0" fontId="26" fillId="35" borderId="17" xfId="0" applyNumberFormat="1" applyFont="1" applyFill="1" applyBorder="1"/>
    <xf numFmtId="0" fontId="27" fillId="33" borderId="17" xfId="0" applyNumberFormat="1" applyFont="1" applyFill="1" applyBorder="1"/>
    <xf numFmtId="0" fontId="27" fillId="33" borderId="18" xfId="0" applyNumberFormat="1" applyFont="1" applyFill="1" applyBorder="1"/>
    <xf numFmtId="0" fontId="26" fillId="35" borderId="0" xfId="0" applyNumberFormat="1" applyFont="1" applyFill="1" applyBorder="1"/>
    <xf numFmtId="0" fontId="26" fillId="35" borderId="15" xfId="0" applyNumberFormat="1" applyFont="1" applyFill="1" applyBorder="1"/>
    <xf numFmtId="165" fontId="21" fillId="0" borderId="0" xfId="44" applyNumberFormat="1" applyFont="1"/>
    <xf numFmtId="165" fontId="22" fillId="0" borderId="0" xfId="49" applyNumberFormat="1" applyFont="1" applyAlignment="1">
      <alignment horizontal="left"/>
    </xf>
    <xf numFmtId="165" fontId="22" fillId="0" borderId="0" xfId="48" applyNumberFormat="1" applyFont="1"/>
    <xf numFmtId="165" fontId="20" fillId="0" borderId="0" xfId="51" applyNumberFormat="1" applyFont="1" applyAlignment="1">
      <alignment horizontal="center"/>
    </xf>
    <xf numFmtId="165" fontId="23" fillId="0" borderId="0" xfId="51" applyNumberFormat="1" applyFont="1" applyAlignment="1">
      <alignment horizontal="left"/>
    </xf>
    <xf numFmtId="165" fontId="23" fillId="0" borderId="0" xfId="51" applyNumberFormat="1" applyFont="1" applyAlignment="1">
      <alignment horizontal="center"/>
    </xf>
    <xf numFmtId="165" fontId="20" fillId="0" borderId="0" xfId="50" applyNumberFormat="1" applyFont="1" applyAlignment="1">
      <alignment horizontal="center"/>
    </xf>
    <xf numFmtId="165" fontId="20" fillId="0" borderId="0" xfId="47" applyNumberFormat="1" applyFont="1" applyAlignment="1">
      <alignment horizontal="left"/>
    </xf>
    <xf numFmtId="165" fontId="20" fillId="0" borderId="0" xfId="47" applyNumberFormat="1" applyFont="1" applyAlignment="1">
      <alignment horizontal="center"/>
    </xf>
    <xf numFmtId="164" fontId="20" fillId="0" borderId="0" xfId="46" applyNumberFormat="1" applyFont="1" applyAlignment="1">
      <alignment horizontal="center"/>
    </xf>
    <xf numFmtId="165" fontId="20" fillId="0" borderId="0" xfId="46" applyNumberFormat="1" applyFont="1" applyAlignment="1">
      <alignment horizontal="left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 quotePrefix="1"/>
    <xf numFmtId="2" fontId="0" fillId="0" borderId="0" xfId="0" applyNumberFormat="1"/>
    <xf numFmtId="10" fontId="0" fillId="0" borderId="23" xfId="0" applyNumberFormat="1" applyBorder="1"/>
    <xf numFmtId="10" fontId="0" fillId="0" borderId="24" xfId="0" applyNumberFormat="1" applyBorder="1"/>
    <xf numFmtId="9" fontId="0" fillId="0" borderId="0" xfId="0" applyNumberFormat="1"/>
  </cellXfs>
  <cellStyles count="58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Normal 3" xfId="44"/>
    <cellStyle name="Normal 4" xfId="49"/>
    <cellStyle name="Normal 5" xfId="48"/>
    <cellStyle name="Normal 6" xfId="51"/>
    <cellStyle name="Normal 7" xfId="50"/>
    <cellStyle name="Normal 8" xfId="47"/>
    <cellStyle name="Normal 9" xfId="46"/>
    <cellStyle name="Pourcentage 2" xfId="43"/>
    <cellStyle name="Pourcentage 3" xfId="45"/>
    <cellStyle name="Pourcentage 4" xfId="52"/>
    <cellStyle name="Pourcentage 5" xfId="56"/>
    <cellStyle name="Pourcentage 6" xfId="57"/>
    <cellStyle name="Pourcentage 7" xfId="53"/>
    <cellStyle name="Pourcentage 8" xfId="55"/>
    <cellStyle name="Pourcentage 9" xfId="54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0"/>
          <c:order val="0"/>
          <c:tx>
            <c:v>1</c:v>
          </c:tx>
          <c:cat>
            <c:numRef>
              <c:f>FE!$H$3:$H$28</c:f>
              <c:numCache>
                <c:formatCode>General</c:formatCode>
                <c:ptCount val="26"/>
                <c:pt idx="0">
                  <c:v>0</c:v>
                </c:pt>
                <c:pt idx="1">
                  <c:v>1.3080410154764398E-3</c:v>
                </c:pt>
                <c:pt idx="2">
                  <c:v>2.6160820309528796E-3</c:v>
                </c:pt>
                <c:pt idx="3">
                  <c:v>3.9241230464293194E-3</c:v>
                </c:pt>
                <c:pt idx="4">
                  <c:v>5.2321640619057593E-3</c:v>
                </c:pt>
                <c:pt idx="5">
                  <c:v>6.5402050773821991E-3</c:v>
                </c:pt>
                <c:pt idx="6">
                  <c:v>7.8482460928586389E-3</c:v>
                </c:pt>
                <c:pt idx="7">
                  <c:v>9.1562871083350778E-3</c:v>
                </c:pt>
                <c:pt idx="8">
                  <c:v>1.0464328123811519E-2</c:v>
                </c:pt>
                <c:pt idx="9">
                  <c:v>1.1772369139287959E-2</c:v>
                </c:pt>
                <c:pt idx="10">
                  <c:v>1.3080410154764398E-2</c:v>
                </c:pt>
                <c:pt idx="11">
                  <c:v>1.4388451170240839E-2</c:v>
                </c:pt>
                <c:pt idx="12">
                  <c:v>1.5696492185717278E-2</c:v>
                </c:pt>
                <c:pt idx="13">
                  <c:v>1.7004533201193717E-2</c:v>
                </c:pt>
                <c:pt idx="14">
                  <c:v>1.8312574216670156E-2</c:v>
                </c:pt>
                <c:pt idx="15">
                  <c:v>1.9620615232146598E-2</c:v>
                </c:pt>
                <c:pt idx="16">
                  <c:v>2.0928656247623037E-2</c:v>
                </c:pt>
                <c:pt idx="17">
                  <c:v>2.2236697263099476E-2</c:v>
                </c:pt>
                <c:pt idx="18">
                  <c:v>2.3544738278575918E-2</c:v>
                </c:pt>
                <c:pt idx="19">
                  <c:v>2.4852779294052354E-2</c:v>
                </c:pt>
                <c:pt idx="20">
                  <c:v>2.6160820309528796E-2</c:v>
                </c:pt>
                <c:pt idx="21">
                  <c:v>2.7468861325005239E-2</c:v>
                </c:pt>
                <c:pt idx="22">
                  <c:v>2.8776902340481678E-2</c:v>
                </c:pt>
                <c:pt idx="23">
                  <c:v>3.0084943355958113E-2</c:v>
                </c:pt>
                <c:pt idx="24">
                  <c:v>3.1392984371434556E-2</c:v>
                </c:pt>
                <c:pt idx="25">
                  <c:v>3.2701025386910998E-2</c:v>
                </c:pt>
              </c:numCache>
            </c:numRef>
          </c:cat>
          <c:val>
            <c:numRef>
              <c:f>FE!$C$3:$C$28</c:f>
              <c:numCache>
                <c:formatCode>General</c:formatCode>
                <c:ptCount val="26"/>
                <c:pt idx="0">
                  <c:v>5.0520568700881171E-4</c:v>
                </c:pt>
                <c:pt idx="1">
                  <c:v>4.7900187433358573E-4</c:v>
                </c:pt>
                <c:pt idx="2">
                  <c:v>4.5279806165835976E-4</c:v>
                </c:pt>
                <c:pt idx="3">
                  <c:v>4.2659424898313378E-4</c:v>
                </c:pt>
                <c:pt idx="4">
                  <c:v>4.0039043630790781E-4</c:v>
                </c:pt>
                <c:pt idx="5">
                  <c:v>3.7418662363268183E-4</c:v>
                </c:pt>
                <c:pt idx="6">
                  <c:v>3.4798281095745585E-4</c:v>
                </c:pt>
                <c:pt idx="7">
                  <c:v>3.2177899828222988E-4</c:v>
                </c:pt>
                <c:pt idx="8">
                  <c:v>2.955751856070039E-4</c:v>
                </c:pt>
                <c:pt idx="9">
                  <c:v>2.6937137293177793E-4</c:v>
                </c:pt>
                <c:pt idx="10">
                  <c:v>2.4316756025655195E-4</c:v>
                </c:pt>
                <c:pt idx="11">
                  <c:v>2.1696374758132598E-4</c:v>
                </c:pt>
                <c:pt idx="12">
                  <c:v>1.907599349061E-4</c:v>
                </c:pt>
                <c:pt idx="13">
                  <c:v>1.6455612223087402E-4</c:v>
                </c:pt>
                <c:pt idx="14">
                  <c:v>1.3835230955564805E-4</c:v>
                </c:pt>
                <c:pt idx="15">
                  <c:v>1.1214849688042207E-4</c:v>
                </c:pt>
                <c:pt idx="16">
                  <c:v>8.5944684205196097E-5</c:v>
                </c:pt>
                <c:pt idx="17">
                  <c:v>5.9740871529970121E-5</c:v>
                </c:pt>
                <c:pt idx="18">
                  <c:v>3.3537058854744145E-5</c:v>
                </c:pt>
                <c:pt idx="19">
                  <c:v>7.3332461795181693E-6</c:v>
                </c:pt>
                <c:pt idx="20">
                  <c:v>-1.8870566495707806E-5</c:v>
                </c:pt>
                <c:pt idx="21">
                  <c:v>-4.5074379170933782E-5</c:v>
                </c:pt>
                <c:pt idx="22">
                  <c:v>-7.1278191846159758E-5</c:v>
                </c:pt>
                <c:pt idx="23">
                  <c:v>-9.7482004521385734E-5</c:v>
                </c:pt>
                <c:pt idx="24">
                  <c:v>-1.2368581719661171E-4</c:v>
                </c:pt>
                <c:pt idx="25">
                  <c:v>-1.4988962987183769E-4</c:v>
                </c:pt>
              </c:numCache>
            </c:numRef>
          </c:val>
        </c:ser>
        <c:ser>
          <c:idx val="1"/>
          <c:order val="1"/>
          <c:tx>
            <c:v>2</c:v>
          </c:tx>
          <c:cat>
            <c:numRef>
              <c:f>FE!$H$3:$H$28</c:f>
              <c:numCache>
                <c:formatCode>General</c:formatCode>
                <c:ptCount val="26"/>
                <c:pt idx="0">
                  <c:v>0</c:v>
                </c:pt>
                <c:pt idx="1">
                  <c:v>1.3080410154764398E-3</c:v>
                </c:pt>
                <c:pt idx="2">
                  <c:v>2.6160820309528796E-3</c:v>
                </c:pt>
                <c:pt idx="3">
                  <c:v>3.9241230464293194E-3</c:v>
                </c:pt>
                <c:pt idx="4">
                  <c:v>5.2321640619057593E-3</c:v>
                </c:pt>
                <c:pt idx="5">
                  <c:v>6.5402050773821991E-3</c:v>
                </c:pt>
                <c:pt idx="6">
                  <c:v>7.8482460928586389E-3</c:v>
                </c:pt>
                <c:pt idx="7">
                  <c:v>9.1562871083350778E-3</c:v>
                </c:pt>
                <c:pt idx="8">
                  <c:v>1.0464328123811519E-2</c:v>
                </c:pt>
                <c:pt idx="9">
                  <c:v>1.1772369139287959E-2</c:v>
                </c:pt>
                <c:pt idx="10">
                  <c:v>1.3080410154764398E-2</c:v>
                </c:pt>
                <c:pt idx="11">
                  <c:v>1.4388451170240839E-2</c:v>
                </c:pt>
                <c:pt idx="12">
                  <c:v>1.5696492185717278E-2</c:v>
                </c:pt>
                <c:pt idx="13">
                  <c:v>1.7004533201193717E-2</c:v>
                </c:pt>
                <c:pt idx="14">
                  <c:v>1.8312574216670156E-2</c:v>
                </c:pt>
                <c:pt idx="15">
                  <c:v>1.9620615232146598E-2</c:v>
                </c:pt>
                <c:pt idx="16">
                  <c:v>2.0928656247623037E-2</c:v>
                </c:pt>
                <c:pt idx="17">
                  <c:v>2.2236697263099476E-2</c:v>
                </c:pt>
                <c:pt idx="18">
                  <c:v>2.3544738278575918E-2</c:v>
                </c:pt>
                <c:pt idx="19">
                  <c:v>2.4852779294052354E-2</c:v>
                </c:pt>
                <c:pt idx="20">
                  <c:v>2.6160820309528796E-2</c:v>
                </c:pt>
                <c:pt idx="21">
                  <c:v>2.7468861325005239E-2</c:v>
                </c:pt>
                <c:pt idx="22">
                  <c:v>2.8776902340481678E-2</c:v>
                </c:pt>
                <c:pt idx="23">
                  <c:v>3.0084943355958113E-2</c:v>
                </c:pt>
                <c:pt idx="24">
                  <c:v>3.1392984371434556E-2</c:v>
                </c:pt>
                <c:pt idx="25">
                  <c:v>3.2701025386910998E-2</c:v>
                </c:pt>
              </c:numCache>
            </c:numRef>
          </c:cat>
          <c:val>
            <c:numRef>
              <c:f>FE!$G$3:$G$28</c:f>
              <c:numCache>
                <c:formatCode>0%</c:formatCode>
                <c:ptCount val="26"/>
                <c:pt idx="0">
                  <c:v>0.01</c:v>
                </c:pt>
                <c:pt idx="1">
                  <c:v>9.0729503018591989E-3</c:v>
                </c:pt>
                <c:pt idx="2">
                  <c:v>8.1459006037183975E-3</c:v>
                </c:pt>
                <c:pt idx="3">
                  <c:v>7.2188509055775962E-3</c:v>
                </c:pt>
                <c:pt idx="4">
                  <c:v>6.2918012074367948E-3</c:v>
                </c:pt>
                <c:pt idx="5">
                  <c:v>5.3647515092959935E-3</c:v>
                </c:pt>
                <c:pt idx="6">
                  <c:v>4.4377018111551921E-3</c:v>
                </c:pt>
                <c:pt idx="7">
                  <c:v>3.5106521130143908E-3</c:v>
                </c:pt>
                <c:pt idx="8">
                  <c:v>2.5836024148735894E-3</c:v>
                </c:pt>
                <c:pt idx="9">
                  <c:v>1.6565527167327881E-3</c:v>
                </c:pt>
                <c:pt idx="10">
                  <c:v>7.2950301859198673E-4</c:v>
                </c:pt>
                <c:pt idx="11">
                  <c:v>-1.9754667954881462E-4</c:v>
                </c:pt>
                <c:pt idx="12">
                  <c:v>-1.124596377689616E-3</c:v>
                </c:pt>
                <c:pt idx="13">
                  <c:v>-2.0516460758304173E-3</c:v>
                </c:pt>
                <c:pt idx="14">
                  <c:v>-2.9786957739712187E-3</c:v>
                </c:pt>
                <c:pt idx="15">
                  <c:v>-3.90574547211202E-3</c:v>
                </c:pt>
                <c:pt idx="16">
                  <c:v>-4.8327951702528214E-3</c:v>
                </c:pt>
                <c:pt idx="17">
                  <c:v>-5.7598448683936227E-3</c:v>
                </c:pt>
                <c:pt idx="18">
                  <c:v>-6.6868945665344241E-3</c:v>
                </c:pt>
                <c:pt idx="19">
                  <c:v>-7.6139442646752254E-3</c:v>
                </c:pt>
                <c:pt idx="20">
                  <c:v>-8.5409939628160268E-3</c:v>
                </c:pt>
                <c:pt idx="21">
                  <c:v>-9.4680436609568281E-3</c:v>
                </c:pt>
                <c:pt idx="22">
                  <c:v>-1.0395093359097629E-2</c:v>
                </c:pt>
                <c:pt idx="23">
                  <c:v>-1.1322143057238431E-2</c:v>
                </c:pt>
                <c:pt idx="24">
                  <c:v>-1.2249192755379232E-2</c:v>
                </c:pt>
                <c:pt idx="25">
                  <c:v>-1.3176242453520033E-2</c:v>
                </c:pt>
              </c:numCache>
            </c:numRef>
          </c:val>
        </c:ser>
        <c:marker val="1"/>
        <c:axId val="139942912"/>
        <c:axId val="140092160"/>
      </c:lineChart>
      <c:catAx>
        <c:axId val="139942912"/>
        <c:scaling>
          <c:orientation val="minMax"/>
        </c:scaling>
        <c:axPos val="b"/>
        <c:numFmt formatCode="General" sourceLinked="1"/>
        <c:tickLblPos val="nextTo"/>
        <c:crossAx val="140092160"/>
        <c:crosses val="autoZero"/>
        <c:auto val="1"/>
        <c:lblAlgn val="ctr"/>
        <c:lblOffset val="100"/>
      </c:catAx>
      <c:valAx>
        <c:axId val="140092160"/>
        <c:scaling>
          <c:orientation val="minMax"/>
        </c:scaling>
        <c:axPos val="l"/>
        <c:majorGridlines/>
        <c:numFmt formatCode="General" sourceLinked="1"/>
        <c:tickLblPos val="nextTo"/>
        <c:crossAx val="1399429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2</xdr:row>
      <xdr:rowOff>123825</xdr:rowOff>
    </xdr:from>
    <xdr:to>
      <xdr:col>10</xdr:col>
      <xdr:colOff>723900</xdr:colOff>
      <xdr:row>29</xdr:row>
      <xdr:rowOff>28575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o2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onnées"/>
      <sheetName val="Feuil2"/>
      <sheetName val="Feuil3"/>
    </sheetNames>
    <sheetDataSet>
      <sheetData sheetId="0">
        <row r="8">
          <cell r="L8">
            <v>5.0520518180362998E-4</v>
          </cell>
        </row>
        <row r="9">
          <cell r="H9">
            <v>7.3369508466867469E-5</v>
          </cell>
          <cell r="I9">
            <v>1.1040121635055311E-5</v>
          </cell>
          <cell r="J9">
            <v>1.538614429027407E-5</v>
          </cell>
          <cell r="L9">
            <v>3.9585278320836169E-4</v>
          </cell>
        </row>
        <row r="10">
          <cell r="H10">
            <v>1.1040121635055311E-5</v>
          </cell>
          <cell r="I10">
            <v>2.1946908458249506E-4</v>
          </cell>
          <cell r="J10">
            <v>-2.6358032001322511E-6</v>
          </cell>
          <cell r="L10">
            <v>-1.7155528006990671E-4</v>
          </cell>
        </row>
        <row r="11">
          <cell r="H11">
            <v>1.538614429027407E-5</v>
          </cell>
          <cell r="I11">
            <v>-2.6358032001322511E-6</v>
          </cell>
          <cell r="J11">
            <v>1.7287158553313294E-4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workbookViewId="0">
      <selection activeCell="L15" sqref="L15"/>
    </sheetView>
  </sheetViews>
  <sheetFormatPr baseColWidth="10" defaultRowHeight="15"/>
  <cols>
    <col min="5" max="5" width="3.5703125" customWidth="1"/>
    <col min="6" max="6" width="2.7109375" style="18" customWidth="1"/>
    <col min="8" max="8" width="15.5703125" customWidth="1"/>
    <col min="9" max="9" width="18" customWidth="1"/>
    <col min="10" max="10" width="21.7109375" customWidth="1"/>
    <col min="11" max="11" width="3.28515625" customWidth="1"/>
    <col min="12" max="12" width="8" customWidth="1"/>
    <col min="13" max="13" width="2" customWidth="1"/>
    <col min="14" max="14" width="15.140625" customWidth="1"/>
  </cols>
  <sheetData>
    <row r="1" spans="1:16" ht="15.75" thickBot="1">
      <c r="A1" t="s">
        <v>0</v>
      </c>
      <c r="B1" t="s">
        <v>1</v>
      </c>
      <c r="C1" t="s">
        <v>2</v>
      </c>
      <c r="D1" t="s">
        <v>3</v>
      </c>
    </row>
    <row r="2" spans="1:16">
      <c r="A2" s="19">
        <v>40178</v>
      </c>
      <c r="B2" s="17"/>
      <c r="C2" s="46"/>
      <c r="D2" s="46"/>
      <c r="E2" s="20"/>
      <c r="F2" s="20"/>
      <c r="G2" s="14"/>
      <c r="H2" s="21" t="s">
        <v>5</v>
      </c>
      <c r="I2" s="21" t="s">
        <v>6</v>
      </c>
      <c r="J2" s="22" t="s">
        <v>7</v>
      </c>
    </row>
    <row r="3" spans="1:16">
      <c r="A3" s="19">
        <v>40204</v>
      </c>
      <c r="B3" s="46">
        <f t="shared" ref="B3:D66" si="0">LN(B133/B132)</f>
        <v>1.4184634991956381E-2</v>
      </c>
      <c r="C3" s="46">
        <f t="shared" si="0"/>
        <v>0</v>
      </c>
      <c r="D3" s="46">
        <f t="shared" si="0"/>
        <v>-7.8678612006136787E-3</v>
      </c>
      <c r="E3" s="20"/>
      <c r="F3" s="20"/>
      <c r="G3" s="15" t="s">
        <v>4</v>
      </c>
      <c r="H3" s="30">
        <f>AVERAGE(B2:B122)</f>
        <v>5.0520518180362998E-4</v>
      </c>
      <c r="I3" s="30">
        <f>AVERAGE(C2:C122)</f>
        <v>3.9585278320836169E-4</v>
      </c>
      <c r="J3" s="31">
        <f>AVERAGE(D2:D122)</f>
        <v>-1.7155528006990671E-4</v>
      </c>
      <c r="K3" s="18"/>
    </row>
    <row r="4" spans="1:16">
      <c r="A4" s="19">
        <v>40162</v>
      </c>
      <c r="B4" s="46">
        <f t="shared" si="0"/>
        <v>-7.067167223092443E-3</v>
      </c>
      <c r="C4" s="46">
        <f t="shared" si="0"/>
        <v>8.0754140055453311E-3</v>
      </c>
      <c r="D4" s="46">
        <f t="shared" si="0"/>
        <v>4.7281411959458957E-3</v>
      </c>
      <c r="E4" s="20"/>
      <c r="F4" s="20"/>
      <c r="G4" s="15" t="s">
        <v>8</v>
      </c>
      <c r="H4" s="30">
        <f>VAR(B2:B122)</f>
        <v>7.398605895818563E-5</v>
      </c>
      <c r="I4" s="30">
        <f t="shared" ref="I4:J4" si="1">VAR(C2:C122)</f>
        <v>2.2131336260419678E-4</v>
      </c>
      <c r="J4" s="31">
        <f t="shared" si="1"/>
        <v>1.7432428793257102E-4</v>
      </c>
    </row>
    <row r="5" spans="1:16" ht="15.75" thickBot="1">
      <c r="A5" s="19">
        <v>40093</v>
      </c>
      <c r="B5" s="46">
        <f t="shared" si="0"/>
        <v>1.7714796483820209E-3</v>
      </c>
      <c r="C5" s="46">
        <f t="shared" si="0"/>
        <v>2.6773777707163942E-3</v>
      </c>
      <c r="D5" s="46">
        <f t="shared" si="0"/>
        <v>-6.309169193264721E-3</v>
      </c>
      <c r="E5" s="20"/>
      <c r="F5" s="20"/>
      <c r="G5" s="12" t="s">
        <v>9</v>
      </c>
      <c r="H5" s="27">
        <f>STDEV(B2:B122)</f>
        <v>8.6015149222788446E-3</v>
      </c>
      <c r="I5" s="27">
        <f t="shared" ref="I5:J5" si="2">STDEV(C2:C122)</f>
        <v>1.4876604538811832E-2</v>
      </c>
      <c r="J5" s="26">
        <f t="shared" si="2"/>
        <v>1.3203192338694875E-2</v>
      </c>
      <c r="K5" s="18"/>
      <c r="L5" s="18"/>
    </row>
    <row r="6" spans="1:16" ht="15.75" thickBot="1">
      <c r="A6" s="19">
        <v>40130</v>
      </c>
      <c r="B6" s="46">
        <f t="shared" si="0"/>
        <v>-1.0625111677820685E-3</v>
      </c>
      <c r="C6" s="46">
        <f t="shared" si="0"/>
        <v>-5.3619431413853991E-3</v>
      </c>
      <c r="D6" s="46">
        <f t="shared" si="0"/>
        <v>4.7356047458342503E-3</v>
      </c>
      <c r="E6" s="20"/>
      <c r="F6" s="20"/>
    </row>
    <row r="7" spans="1:16" ht="15.75" thickBot="1">
      <c r="A7" s="19">
        <v>40119</v>
      </c>
      <c r="B7" s="46">
        <f t="shared" si="0"/>
        <v>3.1841526991404447E-3</v>
      </c>
      <c r="C7" s="46">
        <f t="shared" si="0"/>
        <v>8.0321716972642527E-3</v>
      </c>
      <c r="D7" s="46">
        <f t="shared" si="0"/>
        <v>-4.735604745834239E-3</v>
      </c>
      <c r="E7" s="20"/>
      <c r="F7" s="20"/>
      <c r="G7" s="16"/>
      <c r="H7" s="11" t="s">
        <v>10</v>
      </c>
      <c r="I7" s="11"/>
      <c r="J7" s="10"/>
      <c r="L7" s="23" t="s">
        <v>12</v>
      </c>
      <c r="N7" s="16" t="s">
        <v>14</v>
      </c>
      <c r="O7" s="11"/>
      <c r="P7" s="10"/>
    </row>
    <row r="8" spans="1:16" ht="15.75" thickBot="1">
      <c r="A8" s="19">
        <v>40113</v>
      </c>
      <c r="B8" s="46">
        <f t="shared" si="0"/>
        <v>2.8218713610715356E-3</v>
      </c>
      <c r="C8" s="46">
        <f t="shared" si="0"/>
        <v>-1.2882625831013718E-2</v>
      </c>
      <c r="D8" s="46">
        <f t="shared" si="0"/>
        <v>7.8802614253059653E-3</v>
      </c>
      <c r="E8" s="20"/>
      <c r="F8" s="20"/>
      <c r="G8" s="2"/>
      <c r="H8" s="13" t="s">
        <v>5</v>
      </c>
      <c r="I8" s="13" t="s">
        <v>6</v>
      </c>
      <c r="J8" s="9" t="s">
        <v>7</v>
      </c>
      <c r="L8" s="49">
        <f>H3</f>
        <v>5.0520518180362998E-4</v>
      </c>
      <c r="M8" s="18"/>
      <c r="N8" s="2" t="s">
        <v>5</v>
      </c>
      <c r="O8" s="3" t="s">
        <v>6</v>
      </c>
      <c r="P8" s="4" t="s">
        <v>7</v>
      </c>
    </row>
    <row r="9" spans="1:16">
      <c r="A9" s="19">
        <v>40213</v>
      </c>
      <c r="B9" s="46">
        <f t="shared" si="0"/>
        <v>-6.3604454709747663E-3</v>
      </c>
      <c r="C9" s="46">
        <f t="shared" si="0"/>
        <v>0</v>
      </c>
      <c r="D9" s="46">
        <f t="shared" si="0"/>
        <v>4.6985207815541143E-3</v>
      </c>
      <c r="E9" s="20"/>
      <c r="F9" s="20"/>
      <c r="G9" s="15" t="s">
        <v>5</v>
      </c>
      <c r="H9" s="25">
        <f>COVAR(B2:B122,B2:B122)</f>
        <v>7.3369508466867469E-5</v>
      </c>
      <c r="I9" s="25">
        <f>COVAR(C2:C122,B2:B122)</f>
        <v>1.1040121635055311E-5</v>
      </c>
      <c r="J9" s="24">
        <f>COVAR(D2:D122,B2:B122)</f>
        <v>1.538614429027407E-5</v>
      </c>
      <c r="L9" s="49">
        <f>I3</f>
        <v>3.9585278320836169E-4</v>
      </c>
      <c r="N9" s="14">
        <f t="array" ref="N9:P11">MINVERSE(H9:J11)</f>
        <v>14001.528852388254</v>
      </c>
      <c r="O9" s="8">
        <v>-719.42791611173243</v>
      </c>
      <c r="P9" s="1">
        <v>-1257.1517345699351</v>
      </c>
    </row>
    <row r="10" spans="1:16" ht="15.75" thickBot="1">
      <c r="A10" s="19">
        <v>40126</v>
      </c>
      <c r="B10" s="46">
        <f t="shared" si="0"/>
        <v>5.65572380685502E-3</v>
      </c>
      <c r="C10" s="46">
        <f t="shared" si="0"/>
        <v>-5.4039450112697155E-4</v>
      </c>
      <c r="D10" s="46">
        <f t="shared" si="0"/>
        <v>-1.5637219761827587E-3</v>
      </c>
      <c r="E10" s="20"/>
      <c r="F10" s="20"/>
      <c r="G10" s="15" t="s">
        <v>6</v>
      </c>
      <c r="H10" s="25">
        <f>COVAR(B2:B122,C2:C122)</f>
        <v>1.1040121635055311E-5</v>
      </c>
      <c r="I10" s="25">
        <f>COVAR(C2:C122,C2:C122)</f>
        <v>2.1946908458249506E-4</v>
      </c>
      <c r="J10" s="24">
        <f>COVAR(D2:D122,C2:C122)</f>
        <v>-2.6358032001322511E-6</v>
      </c>
      <c r="L10" s="50">
        <f>J3</f>
        <v>-1.7155528006990671E-4</v>
      </c>
      <c r="N10" s="2">
        <v>-719.42791611173266</v>
      </c>
      <c r="O10" s="3">
        <v>4594.2506401230521</v>
      </c>
      <c r="P10" s="4">
        <v>134.08081028301672</v>
      </c>
    </row>
    <row r="11" spans="1:16" ht="15.75" thickBot="1">
      <c r="A11" s="19">
        <v>40107</v>
      </c>
      <c r="B11" s="46">
        <f t="shared" si="0"/>
        <v>-4.9470065553619711E-3</v>
      </c>
      <c r="C11" s="46">
        <f t="shared" si="0"/>
        <v>0</v>
      </c>
      <c r="D11" s="46">
        <f t="shared" si="0"/>
        <v>-9.4340322333586416E-3</v>
      </c>
      <c r="E11" s="20"/>
      <c r="F11" s="20"/>
      <c r="G11" s="12" t="s">
        <v>7</v>
      </c>
      <c r="H11" s="28">
        <f>COVAR(B3:B123,D3:D123)</f>
        <v>1.538614429027407E-5</v>
      </c>
      <c r="I11" s="28">
        <f>COVAR(C2:C122,D2:D122)</f>
        <v>-2.6358032001322511E-6</v>
      </c>
      <c r="J11" s="29">
        <f>COVAR(D2:D122,D2:D122)</f>
        <v>1.7287158553313294E-4</v>
      </c>
      <c r="N11" s="5">
        <v>-1257.1517345699353</v>
      </c>
      <c r="O11" s="6">
        <v>134.08081028301669</v>
      </c>
      <c r="P11" s="7">
        <v>5898.5756708770659</v>
      </c>
    </row>
    <row r="12" spans="1:16" ht="15.75" thickBot="1">
      <c r="A12" s="19">
        <v>40147</v>
      </c>
      <c r="B12" s="46">
        <f t="shared" si="0"/>
        <v>-1.0632643213301114E-3</v>
      </c>
      <c r="C12" s="46">
        <f t="shared" si="0"/>
        <v>0</v>
      </c>
      <c r="D12" s="46">
        <f t="shared" si="0"/>
        <v>0</v>
      </c>
      <c r="E12" s="20"/>
      <c r="F12" s="20"/>
    </row>
    <row r="13" spans="1:16" ht="15.75" thickBot="1">
      <c r="A13" s="19">
        <v>40109</v>
      </c>
      <c r="B13" s="46">
        <f t="shared" si="0"/>
        <v>-1.0695289116747919E-2</v>
      </c>
      <c r="C13" s="46">
        <f t="shared" si="0"/>
        <v>0</v>
      </c>
      <c r="D13" s="46">
        <f t="shared" si="0"/>
        <v>-1.1120051044077702E-2</v>
      </c>
      <c r="E13" s="20"/>
      <c r="F13" s="20"/>
      <c r="G13" s="16"/>
      <c r="H13" s="11" t="s">
        <v>11</v>
      </c>
      <c r="I13" s="11"/>
      <c r="J13" s="10"/>
      <c r="N13" s="16" t="s">
        <v>13</v>
      </c>
      <c r="O13" s="11"/>
      <c r="P13" s="10"/>
    </row>
    <row r="14" spans="1:16" ht="15.75" thickBot="1">
      <c r="A14" s="19">
        <v>40151</v>
      </c>
      <c r="B14" s="46">
        <f t="shared" si="0"/>
        <v>-3.5906681307285959E-3</v>
      </c>
      <c r="C14" s="46">
        <f t="shared" si="0"/>
        <v>-1.0869672236903879E-2</v>
      </c>
      <c r="D14" s="46">
        <f t="shared" si="0"/>
        <v>-4.8038523126453896E-3</v>
      </c>
      <c r="E14" s="20"/>
      <c r="F14" s="20"/>
      <c r="G14" s="2"/>
      <c r="H14" s="13" t="s">
        <v>5</v>
      </c>
      <c r="I14" s="13" t="s">
        <v>6</v>
      </c>
      <c r="J14" s="9" t="s">
        <v>7</v>
      </c>
      <c r="N14" s="5" t="s">
        <v>5</v>
      </c>
      <c r="O14" s="6" t="s">
        <v>6</v>
      </c>
      <c r="P14" s="7" t="s">
        <v>7</v>
      </c>
    </row>
    <row r="15" spans="1:16">
      <c r="A15" s="19">
        <v>40079</v>
      </c>
      <c r="B15" s="46">
        <f t="shared" si="0"/>
        <v>2.8735651957317787E-3</v>
      </c>
      <c r="C15" s="46">
        <f t="shared" si="0"/>
        <v>1.0869672236903891E-2</v>
      </c>
      <c r="D15" s="46">
        <f t="shared" si="0"/>
        <v>-1.6064260482736878E-3</v>
      </c>
      <c r="E15" s="20"/>
      <c r="F15" s="20"/>
      <c r="G15" s="15" t="s">
        <v>5</v>
      </c>
      <c r="H15" s="3">
        <f>CORREL($B2:$B122,$B2:$B122)</f>
        <v>1</v>
      </c>
      <c r="I15" s="3">
        <f>CORREL($B2:$B122,$C2:$C122)</f>
        <v>8.7002028270742285E-2</v>
      </c>
      <c r="J15" s="4">
        <f>CORREL($B2:$B122,$D2:$D122)</f>
        <v>0.13661871259107755</v>
      </c>
      <c r="N15" s="2">
        <f t="array" ref="N15:P17">MINVERSE(H15:J17)</f>
        <v>1.0286912511996273</v>
      </c>
      <c r="O15" s="3">
        <v>-9.1438182280356869E-2</v>
      </c>
      <c r="P15" s="4">
        <v>-0.14177582302100808</v>
      </c>
    </row>
    <row r="16" spans="1:16">
      <c r="A16" s="19">
        <v>40064</v>
      </c>
      <c r="B16" s="46">
        <f t="shared" si="0"/>
        <v>-2.8735651957318073E-3</v>
      </c>
      <c r="C16" s="46">
        <f t="shared" si="0"/>
        <v>0</v>
      </c>
      <c r="D16" s="46">
        <f t="shared" si="0"/>
        <v>-1.1317824932661572E-2</v>
      </c>
      <c r="E16" s="20"/>
      <c r="F16" s="20"/>
      <c r="G16" s="15" t="s">
        <v>6</v>
      </c>
      <c r="H16" s="3">
        <f>CORREL($B3:$B123,$C3:$C123)</f>
        <v>8.7002028270742285E-2</v>
      </c>
      <c r="I16" s="3">
        <f>CORREL($C3:$C123,$C3:$C123)</f>
        <v>1</v>
      </c>
      <c r="J16" s="4">
        <f>CORREL($D3:$D123,$C3:$C123)</f>
        <v>-1.3532078148890264E-2</v>
      </c>
      <c r="N16" s="2">
        <v>-9.1551146277938755E-2</v>
      </c>
      <c r="O16" s="3">
        <v>1.0083229844870656</v>
      </c>
      <c r="P16" s="4">
        <v>2.6152305166130648E-2</v>
      </c>
    </row>
    <row r="17" spans="1:16" ht="15.75" thickBot="1">
      <c r="A17" s="19">
        <v>40059</v>
      </c>
      <c r="B17" s="46">
        <f t="shared" si="0"/>
        <v>0</v>
      </c>
      <c r="C17" s="46">
        <f t="shared" si="0"/>
        <v>5.4039450112699692E-4</v>
      </c>
      <c r="D17" s="46">
        <f t="shared" si="0"/>
        <v>1.6246957270019829E-3</v>
      </c>
      <c r="E17" s="20"/>
      <c r="F17" s="20"/>
      <c r="G17" s="12" t="s">
        <v>7</v>
      </c>
      <c r="H17" s="6">
        <f>CORREL($B4:$B124,$D4:$D124)</f>
        <v>0.14625867399672049</v>
      </c>
      <c r="I17" s="6">
        <f>CORREL($D4:$D124,$C4:$C124)</f>
        <v>-1.3683270675382886E-2</v>
      </c>
      <c r="J17" s="7">
        <f>CORREL($D4:$D124,$D4:$D124)</f>
        <v>1</v>
      </c>
      <c r="N17" s="5">
        <v>-0.1517077374676474</v>
      </c>
      <c r="O17" s="6">
        <v>2.7170783617941837E-2</v>
      </c>
      <c r="P17" s="7">
        <v>1.0210937929502197</v>
      </c>
    </row>
    <row r="18" spans="1:16">
      <c r="A18" s="19">
        <v>40182</v>
      </c>
      <c r="B18" s="46">
        <f t="shared" si="0"/>
        <v>-1.8149318505677334E-2</v>
      </c>
      <c r="C18" s="46">
        <f t="shared" si="0"/>
        <v>-5.4039450112697155E-4</v>
      </c>
      <c r="D18" s="46">
        <f t="shared" si="0"/>
        <v>-1.624695727001922E-3</v>
      </c>
      <c r="E18" s="20"/>
      <c r="F18" s="20"/>
    </row>
    <row r="19" spans="1:16">
      <c r="A19" s="19">
        <v>40210</v>
      </c>
      <c r="B19" s="46">
        <f t="shared" si="0"/>
        <v>-4.7732787526577709E-3</v>
      </c>
      <c r="C19" s="46">
        <f t="shared" si="0"/>
        <v>0</v>
      </c>
      <c r="D19" s="46">
        <f t="shared" si="0"/>
        <v>0</v>
      </c>
      <c r="E19" s="20"/>
      <c r="F19" s="20"/>
    </row>
    <row r="20" spans="1:16">
      <c r="A20" s="19">
        <v>40206</v>
      </c>
      <c r="B20" s="46">
        <f t="shared" si="0"/>
        <v>-6.2765574339272963E-3</v>
      </c>
      <c r="C20" s="46">
        <f t="shared" si="0"/>
        <v>0</v>
      </c>
      <c r="D20" s="46">
        <f t="shared" si="0"/>
        <v>8.0972102326193028E-3</v>
      </c>
      <c r="E20" s="20"/>
      <c r="F20" s="20"/>
    </row>
    <row r="21" spans="1:16">
      <c r="A21" s="19">
        <v>40057</v>
      </c>
      <c r="B21" s="46">
        <f t="shared" si="0"/>
        <v>8.4824406813392289E-3</v>
      </c>
      <c r="C21" s="46">
        <f t="shared" si="0"/>
        <v>0</v>
      </c>
      <c r="D21" s="46">
        <f t="shared" si="0"/>
        <v>-8.0972102326193618E-3</v>
      </c>
      <c r="E21" s="20"/>
      <c r="F21" s="20"/>
    </row>
    <row r="22" spans="1:16">
      <c r="A22" s="19">
        <v>40172</v>
      </c>
      <c r="B22" s="46">
        <f t="shared" si="0"/>
        <v>2.7885203489535642E-2</v>
      </c>
      <c r="C22" s="46">
        <f t="shared" si="0"/>
        <v>-1.9100171373419378E-2</v>
      </c>
      <c r="D22" s="46">
        <f t="shared" si="0"/>
        <v>0</v>
      </c>
      <c r="E22" s="20"/>
      <c r="F22" s="20"/>
    </row>
    <row r="23" spans="1:16">
      <c r="A23" s="19">
        <v>40168</v>
      </c>
      <c r="B23" s="46">
        <f t="shared" si="0"/>
        <v>6.4079962953302559E-3</v>
      </c>
      <c r="C23" s="46">
        <f t="shared" si="0"/>
        <v>0</v>
      </c>
      <c r="D23" s="46">
        <f t="shared" si="0"/>
        <v>0</v>
      </c>
      <c r="E23" s="20"/>
      <c r="F23" s="20"/>
    </row>
    <row r="24" spans="1:16">
      <c r="A24" s="19">
        <v>40155</v>
      </c>
      <c r="B24" s="46">
        <f t="shared" si="0"/>
        <v>-6.4079962953302949E-3</v>
      </c>
      <c r="C24" s="46">
        <f t="shared" si="0"/>
        <v>3.3003330286566998E-3</v>
      </c>
      <c r="D24" s="46">
        <f t="shared" si="0"/>
        <v>1.1317824932661657E-2</v>
      </c>
      <c r="E24" s="20"/>
      <c r="F24" s="20"/>
    </row>
    <row r="25" spans="1:16">
      <c r="A25" s="19">
        <v>40129</v>
      </c>
      <c r="B25" s="46">
        <f t="shared" si="0"/>
        <v>-7.168489478612516E-3</v>
      </c>
      <c r="C25" s="46">
        <f t="shared" si="0"/>
        <v>2.1190686979639054E-2</v>
      </c>
      <c r="D25" s="46">
        <f t="shared" si="0"/>
        <v>-1.1317824932661572E-2</v>
      </c>
      <c r="E25" s="20"/>
      <c r="F25" s="20"/>
    </row>
    <row r="26" spans="1:16">
      <c r="A26" s="19">
        <v>40121</v>
      </c>
      <c r="B26" s="46">
        <f t="shared" si="0"/>
        <v>7.168489478612497E-3</v>
      </c>
      <c r="C26" s="46">
        <f t="shared" si="0"/>
        <v>0</v>
      </c>
      <c r="D26" s="46">
        <f t="shared" si="0"/>
        <v>-6.5253086349225152E-3</v>
      </c>
      <c r="E26" s="20"/>
      <c r="F26" s="20"/>
    </row>
    <row r="27" spans="1:16">
      <c r="A27" s="19">
        <v>40094</v>
      </c>
      <c r="B27" s="46">
        <f t="shared" si="0"/>
        <v>0</v>
      </c>
      <c r="C27" s="46">
        <f t="shared" si="0"/>
        <v>-5.3908486348764233E-3</v>
      </c>
      <c r="D27" s="46">
        <f t="shared" si="0"/>
        <v>6.525308634922641E-3</v>
      </c>
      <c r="E27" s="20"/>
      <c r="F27" s="20"/>
    </row>
    <row r="28" spans="1:16">
      <c r="A28" s="19">
        <v>40071</v>
      </c>
      <c r="B28" s="46">
        <f t="shared" si="0"/>
        <v>-5.7306747089850953E-3</v>
      </c>
      <c r="C28" s="46">
        <f t="shared" si="0"/>
        <v>0</v>
      </c>
      <c r="D28" s="46">
        <f t="shared" si="0"/>
        <v>-3.2573318703065105E-3</v>
      </c>
      <c r="E28" s="20"/>
      <c r="F28" s="20"/>
    </row>
    <row r="29" spans="1:16">
      <c r="A29" s="19">
        <v>40043</v>
      </c>
      <c r="B29" s="46">
        <f t="shared" si="0"/>
        <v>1.2138671004315444E-2</v>
      </c>
      <c r="C29" s="46">
        <f t="shared" si="0"/>
        <v>2.139118998131756E-2</v>
      </c>
      <c r="D29" s="46">
        <f t="shared" si="0"/>
        <v>1.62999221093097E-3</v>
      </c>
      <c r="E29" s="20"/>
      <c r="F29" s="20"/>
    </row>
    <row r="30" spans="1:16">
      <c r="A30" s="19">
        <v>40161</v>
      </c>
      <c r="B30" s="46">
        <f t="shared" si="0"/>
        <v>-6.4079962953302949E-3</v>
      </c>
      <c r="C30" s="46">
        <f t="shared" si="0"/>
        <v>0</v>
      </c>
      <c r="D30" s="46">
        <f t="shared" si="0"/>
        <v>-6.5359709797855334E-3</v>
      </c>
      <c r="E30" s="20"/>
      <c r="F30" s="20"/>
    </row>
    <row r="31" spans="1:16">
      <c r="A31" s="19">
        <v>40086</v>
      </c>
      <c r="B31" s="46">
        <f t="shared" si="0"/>
        <v>0</v>
      </c>
      <c r="C31" s="46">
        <f t="shared" si="0"/>
        <v>-3.7105793965356015E-3</v>
      </c>
      <c r="D31" s="46">
        <f t="shared" si="0"/>
        <v>-3.2840752011898846E-3</v>
      </c>
      <c r="E31" s="20"/>
      <c r="F31" s="20"/>
    </row>
    <row r="32" spans="1:16">
      <c r="A32" s="19">
        <v>40080</v>
      </c>
      <c r="B32" s="46">
        <f t="shared" si="0"/>
        <v>0</v>
      </c>
      <c r="C32" s="46">
        <f t="shared" si="0"/>
        <v>0</v>
      </c>
      <c r="D32" s="46">
        <f t="shared" si="0"/>
        <v>1.6433857437300632E-3</v>
      </c>
      <c r="E32" s="20"/>
      <c r="F32" s="20"/>
    </row>
    <row r="33" spans="1:6">
      <c r="A33" s="19">
        <v>40049</v>
      </c>
      <c r="B33" s="46">
        <f t="shared" si="0"/>
        <v>3.5650661644961446E-3</v>
      </c>
      <c r="C33" s="46">
        <f t="shared" si="0"/>
        <v>-1.2289761949905505E-2</v>
      </c>
      <c r="D33" s="46">
        <f t="shared" si="0"/>
        <v>-1.6433857437300147E-3</v>
      </c>
      <c r="E33" s="20"/>
      <c r="F33" s="20"/>
    </row>
    <row r="34" spans="1:6">
      <c r="A34" s="19">
        <v>40192</v>
      </c>
      <c r="B34" s="46">
        <f t="shared" si="0"/>
        <v>0</v>
      </c>
      <c r="C34" s="46">
        <f t="shared" si="0"/>
        <v>-1.5714222032736251E-2</v>
      </c>
      <c r="D34" s="46">
        <f t="shared" si="0"/>
        <v>-4.9464239353255741E-3</v>
      </c>
      <c r="E34" s="20"/>
      <c r="F34" s="20"/>
    </row>
    <row r="35" spans="1:6">
      <c r="A35" s="19">
        <v>40191</v>
      </c>
      <c r="B35" s="46">
        <f t="shared" si="0"/>
        <v>3.5524016043679218E-3</v>
      </c>
      <c r="C35" s="46">
        <f t="shared" si="0"/>
        <v>-5.462988390441257E-4</v>
      </c>
      <c r="D35" s="46">
        <f t="shared" si="0"/>
        <v>-2.1721823146835798E-2</v>
      </c>
      <c r="E35" s="20"/>
      <c r="F35" s="20"/>
    </row>
    <row r="36" spans="1:6">
      <c r="A36" s="19">
        <v>40144</v>
      </c>
      <c r="B36" s="46">
        <f t="shared" si="0"/>
        <v>0</v>
      </c>
      <c r="C36" s="46">
        <f t="shared" si="0"/>
        <v>1.6260520871780326E-2</v>
      </c>
      <c r="D36" s="46">
        <f t="shared" si="0"/>
        <v>-8.4818150559092306E-3</v>
      </c>
      <c r="E36" s="20"/>
      <c r="F36" s="20"/>
    </row>
    <row r="37" spans="1:6">
      <c r="A37" s="19">
        <v>40141</v>
      </c>
      <c r="B37" s="46">
        <f t="shared" si="0"/>
        <v>3.5398267051239868E-3</v>
      </c>
      <c r="C37" s="46">
        <f t="shared" si="0"/>
        <v>2.0224212462626314E-2</v>
      </c>
      <c r="D37" s="46">
        <f t="shared" si="0"/>
        <v>1.3536585717533321E-2</v>
      </c>
      <c r="E37" s="20"/>
      <c r="F37" s="20"/>
    </row>
    <row r="38" spans="1:6">
      <c r="A38" s="19">
        <v>40128</v>
      </c>
      <c r="B38" s="46">
        <f t="shared" si="0"/>
        <v>0</v>
      </c>
      <c r="C38" s="46">
        <f t="shared" si="0"/>
        <v>0</v>
      </c>
      <c r="D38" s="46">
        <f t="shared" si="0"/>
        <v>3.3557078469723151E-3</v>
      </c>
      <c r="E38" s="20"/>
      <c r="F38" s="20"/>
    </row>
    <row r="39" spans="1:6">
      <c r="A39" s="19">
        <v>40115</v>
      </c>
      <c r="B39" s="46">
        <f t="shared" si="0"/>
        <v>-3.5398267051240623E-3</v>
      </c>
      <c r="C39" s="46">
        <f t="shared" si="0"/>
        <v>-3.3756218681202571E-2</v>
      </c>
      <c r="D39" s="46">
        <f t="shared" si="0"/>
        <v>-1.6764463272523713E-3</v>
      </c>
      <c r="E39" s="20"/>
      <c r="F39" s="20"/>
    </row>
    <row r="40" spans="1:6">
      <c r="A40" s="19">
        <v>40220</v>
      </c>
      <c r="B40" s="46">
        <f t="shared" si="0"/>
        <v>-4.6205875702768706E-3</v>
      </c>
      <c r="C40" s="46">
        <f t="shared" si="0"/>
        <v>8.1411575836998658E-3</v>
      </c>
      <c r="D40" s="46">
        <f t="shared" si="0"/>
        <v>5.0209310500996642E-3</v>
      </c>
      <c r="E40" s="20"/>
      <c r="F40" s="20"/>
    </row>
    <row r="41" spans="1:6">
      <c r="A41" s="19">
        <v>40211</v>
      </c>
      <c r="B41" s="46">
        <f t="shared" si="0"/>
        <v>2.2195732391784347E-2</v>
      </c>
      <c r="C41" s="46">
        <f t="shared" si="0"/>
        <v>0</v>
      </c>
      <c r="D41" s="46">
        <f t="shared" si="0"/>
        <v>-1.6708441648176058E-3</v>
      </c>
      <c r="E41" s="20"/>
      <c r="F41" s="20"/>
    </row>
    <row r="42" spans="1:6">
      <c r="A42" s="19">
        <v>40092</v>
      </c>
      <c r="B42" s="46">
        <f t="shared" si="0"/>
        <v>-6.9930354909706373E-3</v>
      </c>
      <c r="C42" s="46">
        <f t="shared" si="0"/>
        <v>-1.0869672236903879E-2</v>
      </c>
      <c r="D42" s="46">
        <f t="shared" si="0"/>
        <v>8.3264427765538107E-3</v>
      </c>
      <c r="E42" s="20"/>
      <c r="F42" s="20"/>
    </row>
    <row r="43" spans="1:6">
      <c r="A43" s="19">
        <v>40207</v>
      </c>
      <c r="B43" s="46">
        <f t="shared" si="0"/>
        <v>-3.5149421074444969E-3</v>
      </c>
      <c r="C43" s="46">
        <f t="shared" si="0"/>
        <v>2.9611854046644438E-2</v>
      </c>
      <c r="D43" s="46">
        <f t="shared" si="0"/>
        <v>-1.6597514183643968E-3</v>
      </c>
      <c r="E43" s="20"/>
      <c r="F43" s="20"/>
    </row>
    <row r="44" spans="1:6">
      <c r="A44" s="19">
        <v>40060</v>
      </c>
      <c r="B44" s="46">
        <f t="shared" si="0"/>
        <v>0</v>
      </c>
      <c r="C44" s="46">
        <f t="shared" si="0"/>
        <v>-1.8742181809740639E-2</v>
      </c>
      <c r="D44" s="46">
        <f t="shared" si="0"/>
        <v>1.6597514183644708E-3</v>
      </c>
      <c r="E44" s="20"/>
      <c r="F44" s="20"/>
    </row>
    <row r="45" spans="1:6">
      <c r="A45" s="19">
        <v>40051</v>
      </c>
      <c r="B45" s="46">
        <f t="shared" si="0"/>
        <v>-6.3581987424924024E-3</v>
      </c>
      <c r="C45" s="46">
        <f t="shared" si="0"/>
        <v>1.82115370639379E-2</v>
      </c>
      <c r="D45" s="46">
        <f t="shared" si="0"/>
        <v>-1.6722797729460025E-2</v>
      </c>
      <c r="E45" s="20"/>
      <c r="F45" s="20"/>
    </row>
    <row r="46" spans="1:6">
      <c r="A46" s="19">
        <v>40218</v>
      </c>
      <c r="B46" s="46">
        <f t="shared" si="0"/>
        <v>1.4164308317135062E-3</v>
      </c>
      <c r="C46" s="46">
        <f t="shared" si="0"/>
        <v>-7.4587452876760576E-3</v>
      </c>
      <c r="D46" s="46">
        <f t="shared" si="0"/>
        <v>1.1735256218420932E-2</v>
      </c>
      <c r="E46" s="20"/>
      <c r="F46" s="20"/>
    </row>
    <row r="47" spans="1:6">
      <c r="A47" s="19">
        <v>40087</v>
      </c>
      <c r="B47" s="46">
        <f t="shared" si="0"/>
        <v>4.9417679107788262E-3</v>
      </c>
      <c r="C47" s="46">
        <f t="shared" si="0"/>
        <v>0</v>
      </c>
      <c r="D47" s="46">
        <f t="shared" si="0"/>
        <v>-1.3423020332140661E-2</v>
      </c>
      <c r="E47" s="20"/>
      <c r="F47" s="20"/>
    </row>
    <row r="48" spans="1:6">
      <c r="A48" s="19">
        <v>40084</v>
      </c>
      <c r="B48" s="46">
        <f t="shared" si="0"/>
        <v>2.8129413766146577E-3</v>
      </c>
      <c r="C48" s="46">
        <f t="shared" si="0"/>
        <v>-1.6172859245600957E-2</v>
      </c>
      <c r="D48" s="46">
        <f t="shared" si="0"/>
        <v>1.0084119066626008E-2</v>
      </c>
      <c r="E48" s="20"/>
      <c r="F48" s="20"/>
    </row>
    <row r="49" spans="1:6">
      <c r="A49" s="19">
        <v>40149</v>
      </c>
      <c r="B49" s="46">
        <f t="shared" si="0"/>
        <v>-6.3402818945831625E-3</v>
      </c>
      <c r="C49" s="46">
        <f t="shared" si="0"/>
        <v>0</v>
      </c>
      <c r="D49" s="46">
        <f t="shared" si="0"/>
        <v>-2.0270964373619107E-2</v>
      </c>
      <c r="E49" s="20"/>
      <c r="F49" s="20"/>
    </row>
    <row r="50" spans="1:6">
      <c r="A50" s="19">
        <v>40190</v>
      </c>
      <c r="B50" s="46">
        <f t="shared" si="0"/>
        <v>3.175165835687813E-3</v>
      </c>
      <c r="C50" s="46">
        <f t="shared" si="0"/>
        <v>-8.1855845864394049E-3</v>
      </c>
      <c r="D50" s="46">
        <f t="shared" si="0"/>
        <v>-1.7079423451561474E-3</v>
      </c>
      <c r="E50" s="20"/>
      <c r="F50" s="20"/>
    </row>
    <row r="51" spans="1:6">
      <c r="A51" s="19">
        <v>40114</v>
      </c>
      <c r="B51" s="46">
        <f t="shared" si="0"/>
        <v>-4.2357987793807932E-3</v>
      </c>
      <c r="C51" s="46">
        <f t="shared" si="0"/>
        <v>3.2822786579187755E-3</v>
      </c>
      <c r="D51" s="46">
        <f t="shared" si="0"/>
        <v>-5.1413995004186523E-3</v>
      </c>
      <c r="E51" s="20"/>
      <c r="F51" s="20"/>
    </row>
    <row r="52" spans="1:6">
      <c r="A52" s="19">
        <v>40105</v>
      </c>
      <c r="B52" s="46">
        <f t="shared" si="0"/>
        <v>5.9954332295410516E-3</v>
      </c>
      <c r="C52" s="46">
        <f t="shared" si="0"/>
        <v>0</v>
      </c>
      <c r="D52" s="46">
        <f t="shared" si="0"/>
        <v>2.2090957814191861E-2</v>
      </c>
      <c r="E52" s="20"/>
      <c r="F52" s="20"/>
    </row>
    <row r="53" spans="1:6">
      <c r="A53" s="19">
        <v>40101</v>
      </c>
      <c r="B53" s="46">
        <f t="shared" si="0"/>
        <v>1.153657262841655E-2</v>
      </c>
      <c r="C53" s="46">
        <f t="shared" si="0"/>
        <v>1.6251711967740088E-2</v>
      </c>
      <c r="D53" s="46">
        <f t="shared" si="0"/>
        <v>-2.0374219195137423E-2</v>
      </c>
      <c r="E53" s="20"/>
      <c r="F53" s="20"/>
    </row>
    <row r="54" spans="1:6">
      <c r="A54" s="19">
        <v>40099</v>
      </c>
      <c r="B54" s="46">
        <f t="shared" si="0"/>
        <v>3.8161364611690425E-3</v>
      </c>
      <c r="C54" s="46">
        <f t="shared" si="0"/>
        <v>0</v>
      </c>
      <c r="D54" s="46">
        <f t="shared" si="0"/>
        <v>1.700721264723315E-2</v>
      </c>
      <c r="E54" s="20"/>
      <c r="F54" s="20"/>
    </row>
    <row r="55" spans="1:6">
      <c r="A55" s="19">
        <v>40091</v>
      </c>
      <c r="B55" s="46">
        <f t="shared" si="0"/>
        <v>0</v>
      </c>
      <c r="C55" s="46">
        <f t="shared" si="0"/>
        <v>4.8244532063816611E-3</v>
      </c>
      <c r="D55" s="46">
        <f t="shared" si="0"/>
        <v>-8.4674510990984941E-3</v>
      </c>
      <c r="E55" s="20"/>
      <c r="F55" s="20"/>
    </row>
    <row r="56" spans="1:6">
      <c r="A56" s="19">
        <v>40066</v>
      </c>
      <c r="B56" s="46">
        <f t="shared" si="0"/>
        <v>0</v>
      </c>
      <c r="C56" s="46">
        <f t="shared" si="0"/>
        <v>1.5915455305899582E-2</v>
      </c>
      <c r="D56" s="46">
        <f t="shared" si="0"/>
        <v>6.7796869853787691E-3</v>
      </c>
      <c r="E56" s="20"/>
      <c r="F56" s="20"/>
    </row>
    <row r="57" spans="1:6">
      <c r="A57" s="19">
        <v>40063</v>
      </c>
      <c r="B57" s="46">
        <f t="shared" si="0"/>
        <v>-1.6760168857465188E-2</v>
      </c>
      <c r="C57" s="46">
        <f t="shared" si="0"/>
        <v>-5.2770571008437812E-3</v>
      </c>
      <c r="D57" s="46">
        <f t="shared" si="0"/>
        <v>-1.7036187152567852E-2</v>
      </c>
      <c r="E57" s="20"/>
      <c r="F57" s="20"/>
    </row>
    <row r="58" spans="1:6">
      <c r="A58" s="19">
        <v>40056</v>
      </c>
      <c r="B58" s="46">
        <f t="shared" si="0"/>
        <v>3.5149421074445919E-3</v>
      </c>
      <c r="C58" s="46">
        <f t="shared" si="0"/>
        <v>5.2770571008438193E-3</v>
      </c>
      <c r="D58" s="46">
        <f t="shared" si="0"/>
        <v>5.1413995004186523E-3</v>
      </c>
      <c r="E58" s="20"/>
      <c r="F58" s="20"/>
    </row>
    <row r="59" spans="1:6">
      <c r="A59" s="19">
        <v>40042</v>
      </c>
      <c r="B59" s="46">
        <f t="shared" si="0"/>
        <v>-1.7699577099400975E-2</v>
      </c>
      <c r="C59" s="46">
        <f t="shared" si="0"/>
        <v>7.8637364602144513E-3</v>
      </c>
      <c r="D59" s="46">
        <f t="shared" si="0"/>
        <v>-5.1413995004186523E-3</v>
      </c>
      <c r="E59" s="20"/>
      <c r="F59" s="20"/>
    </row>
    <row r="60" spans="1:6">
      <c r="A60" s="19">
        <v>40196</v>
      </c>
      <c r="B60" s="46">
        <f t="shared" si="0"/>
        <v>-7.1454093786876014E-4</v>
      </c>
      <c r="C60" s="46">
        <f t="shared" si="0"/>
        <v>-2.9141134907499467E-2</v>
      </c>
      <c r="D60" s="46">
        <f t="shared" si="0"/>
        <v>-8.6281812233382302E-3</v>
      </c>
      <c r="E60" s="20"/>
      <c r="F60" s="20"/>
    </row>
    <row r="61" spans="1:6">
      <c r="A61" s="19">
        <v>40184</v>
      </c>
      <c r="B61" s="46">
        <f t="shared" si="0"/>
        <v>2.1420929290541322E-3</v>
      </c>
      <c r="C61" s="46">
        <f t="shared" si="0"/>
        <v>0</v>
      </c>
      <c r="D61" s="46">
        <f t="shared" si="0"/>
        <v>-2.1016535361658664E-2</v>
      </c>
    </row>
    <row r="62" spans="1:6">
      <c r="A62" s="19">
        <v>40176</v>
      </c>
      <c r="B62" s="46">
        <f t="shared" si="0"/>
        <v>-1.427551991185335E-3</v>
      </c>
      <c r="C62" s="46">
        <f t="shared" si="0"/>
        <v>-1.5714222032736251E-2</v>
      </c>
      <c r="D62" s="46">
        <f t="shared" si="0"/>
        <v>1.7683470567419492E-3</v>
      </c>
    </row>
    <row r="63" spans="1:6">
      <c r="A63" s="19">
        <v>40171</v>
      </c>
      <c r="B63" s="46">
        <f t="shared" si="0"/>
        <v>-1.4388737452099556E-2</v>
      </c>
      <c r="C63" s="46">
        <f t="shared" si="0"/>
        <v>1.5714222032736223E-2</v>
      </c>
      <c r="D63" s="46">
        <f t="shared" si="0"/>
        <v>0</v>
      </c>
    </row>
    <row r="64" spans="1:6">
      <c r="A64" s="19">
        <v>40170</v>
      </c>
      <c r="B64" s="46">
        <f t="shared" si="0"/>
        <v>5.7803629154995493E-3</v>
      </c>
      <c r="C64" s="46">
        <f t="shared" si="0"/>
        <v>5.3748993500378158E-4</v>
      </c>
      <c r="D64" s="46">
        <f t="shared" si="0"/>
        <v>7.042282625412951E-3</v>
      </c>
    </row>
    <row r="65" spans="1:4">
      <c r="A65" s="19">
        <v>40158</v>
      </c>
      <c r="B65" s="46">
        <f t="shared" si="0"/>
        <v>1.4398850579875444E-3</v>
      </c>
      <c r="C65" s="46">
        <f t="shared" si="0"/>
        <v>0</v>
      </c>
      <c r="D65" s="46">
        <f t="shared" si="0"/>
        <v>0</v>
      </c>
    </row>
    <row r="66" spans="1:4">
      <c r="A66" s="19">
        <v>40156</v>
      </c>
      <c r="B66" s="46">
        <f t="shared" si="0"/>
        <v>-1.0850016024065818E-2</v>
      </c>
      <c r="C66" s="46">
        <f t="shared" si="0"/>
        <v>0</v>
      </c>
      <c r="D66" s="46">
        <f t="shared" si="0"/>
        <v>5.249355886143745E-3</v>
      </c>
    </row>
    <row r="67" spans="1:4">
      <c r="A67" s="19">
        <v>40142</v>
      </c>
      <c r="B67" s="46">
        <f t="shared" ref="B67:D122" si="3">LN(B197/B196)</f>
        <v>1.0850016024065844E-2</v>
      </c>
      <c r="C67" s="46">
        <f t="shared" si="3"/>
        <v>0</v>
      </c>
      <c r="D67" s="46">
        <f t="shared" si="3"/>
        <v>-5.2493558861436782E-3</v>
      </c>
    </row>
    <row r="68" spans="1:4">
      <c r="A68" s="19">
        <v>40137</v>
      </c>
      <c r="B68" s="46">
        <f t="shared" si="3"/>
        <v>7.1916579870541931E-4</v>
      </c>
      <c r="C68" s="46">
        <f t="shared" si="3"/>
        <v>0</v>
      </c>
      <c r="D68" s="46">
        <f t="shared" si="3"/>
        <v>0</v>
      </c>
    </row>
    <row r="69" spans="1:4">
      <c r="A69" s="19">
        <v>40134</v>
      </c>
      <c r="B69" s="46">
        <f t="shared" si="3"/>
        <v>-6.1294585269530237E-3</v>
      </c>
      <c r="C69" s="46">
        <f t="shared" si="3"/>
        <v>-1.1348406039219491E-2</v>
      </c>
      <c r="D69" s="46">
        <f t="shared" si="3"/>
        <v>1.7528488274143868E-3</v>
      </c>
    </row>
    <row r="70" spans="1:4">
      <c r="A70" s="19">
        <v>40073</v>
      </c>
      <c r="B70" s="46">
        <f t="shared" si="3"/>
        <v>-1.8099552452395303E-3</v>
      </c>
      <c r="C70" s="46">
        <f t="shared" si="3"/>
        <v>5.1890941847680318E-2</v>
      </c>
      <c r="D70" s="46">
        <f t="shared" si="3"/>
        <v>-5.2677909348589156E-3</v>
      </c>
    </row>
    <row r="71" spans="1:4">
      <c r="A71" s="19">
        <v>40072</v>
      </c>
      <c r="B71" s="46">
        <f t="shared" si="3"/>
        <v>-1.8282044837449069E-2</v>
      </c>
      <c r="C71" s="46">
        <f t="shared" si="3"/>
        <v>0</v>
      </c>
      <c r="D71" s="46">
        <f t="shared" si="3"/>
        <v>-1.4184634991956413E-2</v>
      </c>
    </row>
    <row r="72" spans="1:4">
      <c r="A72" s="19">
        <v>40067</v>
      </c>
      <c r="B72" s="46">
        <f t="shared" si="3"/>
        <v>3.683245416296368E-3</v>
      </c>
      <c r="C72" s="46">
        <f t="shared" si="3"/>
        <v>-4.1365105517802789E-3</v>
      </c>
      <c r="D72" s="46">
        <f t="shared" si="3"/>
        <v>1.784121793501392E-3</v>
      </c>
    </row>
    <row r="73" spans="1:4">
      <c r="A73" s="19">
        <v>40058</v>
      </c>
      <c r="B73" s="46">
        <f t="shared" si="3"/>
        <v>0</v>
      </c>
      <c r="C73" s="46">
        <f t="shared" si="3"/>
        <v>0</v>
      </c>
      <c r="D73" s="46">
        <f t="shared" si="3"/>
        <v>-1.7841217935014426E-3</v>
      </c>
    </row>
    <row r="74" spans="1:4">
      <c r="A74" s="19">
        <v>40214</v>
      </c>
      <c r="B74" s="46">
        <f t="shared" si="3"/>
        <v>-4.4215252578773739E-3</v>
      </c>
      <c r="C74" s="46">
        <f t="shared" si="3"/>
        <v>0</v>
      </c>
      <c r="D74" s="46">
        <f t="shared" si="3"/>
        <v>1.7699577099400857E-2</v>
      </c>
    </row>
    <row r="75" spans="1:4">
      <c r="A75" s="19">
        <v>40088</v>
      </c>
      <c r="B75" s="46">
        <f t="shared" si="3"/>
        <v>-1.7884232256420874E-2</v>
      </c>
      <c r="C75" s="46">
        <f t="shared" si="3"/>
        <v>0</v>
      </c>
      <c r="D75" s="46">
        <f t="shared" si="3"/>
        <v>-1.2356732688905492E-2</v>
      </c>
    </row>
    <row r="76" spans="1:4">
      <c r="A76" s="19">
        <v>40085</v>
      </c>
      <c r="B76" s="46">
        <f t="shared" si="3"/>
        <v>5.249355886143745E-3</v>
      </c>
      <c r="C76" s="46">
        <f t="shared" si="3"/>
        <v>-4.7754431295899992E-2</v>
      </c>
      <c r="D76" s="46">
        <f t="shared" si="3"/>
        <v>3.5461030067504905E-3</v>
      </c>
    </row>
    <row r="77" spans="1:4">
      <c r="A77" s="19">
        <v>40065</v>
      </c>
      <c r="B77" s="46">
        <f t="shared" si="3"/>
        <v>8.5645654778415993E-3</v>
      </c>
      <c r="C77" s="46">
        <f t="shared" si="3"/>
        <v>4.7754431295900034E-2</v>
      </c>
      <c r="D77" s="46">
        <f t="shared" si="3"/>
        <v>-8.8889474172460393E-3</v>
      </c>
    </row>
    <row r="78" spans="1:4">
      <c r="A78" s="19">
        <v>40106</v>
      </c>
      <c r="B78" s="46">
        <f t="shared" si="3"/>
        <v>-6.3232496348275078E-3</v>
      </c>
      <c r="C78" s="46">
        <f t="shared" si="3"/>
        <v>-4.7211100665853413E-2</v>
      </c>
      <c r="D78" s="46">
        <f t="shared" si="3"/>
        <v>0</v>
      </c>
    </row>
    <row r="79" spans="1:4">
      <c r="A79" s="19">
        <v>40148</v>
      </c>
      <c r="B79" s="46">
        <f t="shared" si="3"/>
        <v>6.3232496348276258E-3</v>
      </c>
      <c r="C79" s="46">
        <f t="shared" si="3"/>
        <v>5.9572339730469348E-3</v>
      </c>
      <c r="D79" s="46">
        <f t="shared" si="3"/>
        <v>5.342844410495446E-3</v>
      </c>
    </row>
    <row r="80" spans="1:4">
      <c r="A80" s="19">
        <v>40143</v>
      </c>
      <c r="B80" s="46">
        <f t="shared" si="3"/>
        <v>2.3090635571465744E-2</v>
      </c>
      <c r="C80" s="46">
        <f t="shared" si="3"/>
        <v>4.0217059964366142E-2</v>
      </c>
      <c r="D80" s="46">
        <f t="shared" si="3"/>
        <v>0</v>
      </c>
    </row>
    <row r="81" spans="1:4">
      <c r="A81" s="19">
        <v>40133</v>
      </c>
      <c r="B81" s="46">
        <f t="shared" si="3"/>
        <v>0</v>
      </c>
      <c r="C81" s="46">
        <f t="shared" si="3"/>
        <v>-3.8059561824345015E-2</v>
      </c>
      <c r="D81" s="46">
        <f t="shared" si="3"/>
        <v>-7.1301549845911912E-3</v>
      </c>
    </row>
    <row r="82" spans="1:4">
      <c r="A82" s="19">
        <v>40098</v>
      </c>
      <c r="B82" s="46">
        <f t="shared" si="3"/>
        <v>-3.6297680505787237E-3</v>
      </c>
      <c r="C82" s="46">
        <f t="shared" si="3"/>
        <v>4.8374187317700244E-3</v>
      </c>
      <c r="D82" s="46">
        <f t="shared" si="3"/>
        <v>-2.5363678491855141E-2</v>
      </c>
    </row>
    <row r="83" spans="1:4">
      <c r="A83" s="19">
        <v>40185</v>
      </c>
      <c r="B83" s="46">
        <f t="shared" si="3"/>
        <v>0</v>
      </c>
      <c r="C83" s="46">
        <f t="shared" si="3"/>
        <v>0</v>
      </c>
      <c r="D83" s="46">
        <f t="shared" si="3"/>
        <v>2.1779445264039948E-2</v>
      </c>
    </row>
    <row r="84" spans="1:4">
      <c r="A84" s="19">
        <v>40154</v>
      </c>
      <c r="B84" s="46">
        <f t="shared" si="3"/>
        <v>1.8165309263977853E-3</v>
      </c>
      <c r="C84" s="46">
        <f t="shared" si="3"/>
        <v>0</v>
      </c>
      <c r="D84" s="46">
        <f t="shared" si="3"/>
        <v>5.3715438019108488E-3</v>
      </c>
    </row>
    <row r="85" spans="1:4">
      <c r="A85" s="19">
        <v>40053</v>
      </c>
      <c r="B85" s="46">
        <f t="shared" si="3"/>
        <v>3.6291054653435134E-4</v>
      </c>
      <c r="C85" s="46">
        <f t="shared" si="3"/>
        <v>0</v>
      </c>
      <c r="D85" s="46">
        <f t="shared" si="3"/>
        <v>-8.9686699827603751E-3</v>
      </c>
    </row>
    <row r="86" spans="1:4">
      <c r="A86" s="19">
        <v>40050</v>
      </c>
      <c r="B86" s="46">
        <f t="shared" si="3"/>
        <v>0</v>
      </c>
      <c r="C86" s="46">
        <f t="shared" si="3"/>
        <v>0</v>
      </c>
      <c r="D86" s="46">
        <f t="shared" si="3"/>
        <v>8.9686699827603161E-3</v>
      </c>
    </row>
    <row r="87" spans="1:4">
      <c r="A87" s="19">
        <v>40044</v>
      </c>
      <c r="B87" s="46">
        <f t="shared" si="3"/>
        <v>-1.3148472843506323E-2</v>
      </c>
      <c r="C87" s="46">
        <f t="shared" si="3"/>
        <v>1.8592833076615925E-2</v>
      </c>
      <c r="D87" s="46">
        <f t="shared" si="3"/>
        <v>0</v>
      </c>
    </row>
    <row r="88" spans="1:4">
      <c r="A88" s="19">
        <v>40100</v>
      </c>
      <c r="B88" s="46">
        <f t="shared" si="3"/>
        <v>0</v>
      </c>
      <c r="C88" s="46">
        <f t="shared" si="3"/>
        <v>0</v>
      </c>
      <c r="D88" s="46">
        <f t="shared" si="3"/>
        <v>0</v>
      </c>
    </row>
    <row r="89" spans="1:4">
      <c r="A89" s="19">
        <v>40198</v>
      </c>
      <c r="B89" s="46">
        <f t="shared" si="3"/>
        <v>7.3260400920728812E-3</v>
      </c>
      <c r="C89" s="46">
        <f t="shared" si="3"/>
        <v>1.0471299867295437E-2</v>
      </c>
      <c r="D89" s="46">
        <f t="shared" si="3"/>
        <v>-8.9686699827603751E-3</v>
      </c>
    </row>
    <row r="90" spans="1:4">
      <c r="A90" s="19">
        <v>40127</v>
      </c>
      <c r="B90" s="46">
        <f t="shared" si="3"/>
        <v>-7.3019353372167641E-4</v>
      </c>
      <c r="C90" s="46">
        <f t="shared" si="3"/>
        <v>0</v>
      </c>
      <c r="D90" s="46">
        <f t="shared" si="3"/>
        <v>8.9686699827603161E-3</v>
      </c>
    </row>
    <row r="91" spans="1:4">
      <c r="A91" s="19">
        <v>40140</v>
      </c>
      <c r="B91" s="46">
        <f t="shared" si="3"/>
        <v>-1.3975953855973828E-2</v>
      </c>
      <c r="C91" s="46">
        <f t="shared" si="3"/>
        <v>-4.2559614418795889E-2</v>
      </c>
      <c r="D91" s="46">
        <f t="shared" si="3"/>
        <v>0</v>
      </c>
    </row>
    <row r="92" spans="1:4">
      <c r="A92" s="19">
        <v>40164</v>
      </c>
      <c r="B92" s="46">
        <f t="shared" si="3"/>
        <v>1.0316966970932269E-2</v>
      </c>
      <c r="C92" s="46">
        <f t="shared" si="3"/>
        <v>2.1506205220963682E-2</v>
      </c>
      <c r="D92" s="46">
        <f t="shared" si="3"/>
        <v>3.5091319811270193E-2</v>
      </c>
    </row>
    <row r="93" spans="1:4">
      <c r="A93" s="19">
        <v>40157</v>
      </c>
      <c r="B93" s="46">
        <f t="shared" si="3"/>
        <v>-6.6201050896061283E-3</v>
      </c>
      <c r="C93" s="46">
        <f t="shared" si="3"/>
        <v>0</v>
      </c>
      <c r="D93" s="46">
        <f t="shared" si="3"/>
        <v>-6.0409127795559986E-2</v>
      </c>
    </row>
    <row r="94" spans="1:4">
      <c r="A94" s="19">
        <v>40081</v>
      </c>
      <c r="B94" s="46">
        <f t="shared" si="3"/>
        <v>7.377351865395941E-4</v>
      </c>
      <c r="C94" s="46">
        <f t="shared" si="3"/>
        <v>0</v>
      </c>
      <c r="D94" s="46">
        <f t="shared" si="3"/>
        <v>-1.1049836186584935E-2</v>
      </c>
    </row>
    <row r="95" spans="1:4">
      <c r="A95" s="19">
        <v>40217</v>
      </c>
      <c r="B95" s="46">
        <f t="shared" si="3"/>
        <v>-3.3241027838384484E-3</v>
      </c>
      <c r="C95" s="46">
        <f t="shared" si="3"/>
        <v>0</v>
      </c>
      <c r="D95" s="46">
        <f t="shared" si="3"/>
        <v>4.1710488581370241E-2</v>
      </c>
    </row>
    <row r="96" spans="1:4">
      <c r="A96" s="19">
        <v>40122</v>
      </c>
      <c r="B96" s="46">
        <f t="shared" si="3"/>
        <v>1.2134732465993614E-2</v>
      </c>
      <c r="C96" s="46">
        <f t="shared" si="3"/>
        <v>-1.5970192374861148E-3</v>
      </c>
      <c r="D96" s="46">
        <f t="shared" si="3"/>
        <v>0</v>
      </c>
    </row>
    <row r="97" spans="1:4">
      <c r="A97" s="19">
        <v>40136</v>
      </c>
      <c r="B97" s="46">
        <f t="shared" si="3"/>
        <v>3.1303149511048262E-2</v>
      </c>
      <c r="C97" s="46">
        <f t="shared" si="3"/>
        <v>-1.066098181997612E-3</v>
      </c>
      <c r="D97" s="46">
        <f t="shared" si="3"/>
        <v>3.5461030067504905E-3</v>
      </c>
    </row>
    <row r="98" spans="1:4">
      <c r="A98" s="19">
        <v>40052</v>
      </c>
      <c r="B98" s="46">
        <f t="shared" si="3"/>
        <v>3.1830265601208913E-3</v>
      </c>
      <c r="C98" s="46">
        <f t="shared" si="3"/>
        <v>2.6631174194836284E-3</v>
      </c>
      <c r="D98" s="46">
        <f t="shared" si="3"/>
        <v>1.2313260233356887E-2</v>
      </c>
    </row>
    <row r="99" spans="1:4">
      <c r="A99" s="19">
        <v>40070</v>
      </c>
      <c r="B99" s="46">
        <f t="shared" si="3"/>
        <v>2.3037668067017358E-2</v>
      </c>
      <c r="C99" s="46">
        <f t="shared" si="3"/>
        <v>-1.0695289116747919E-2</v>
      </c>
      <c r="D99" s="46">
        <f t="shared" si="3"/>
        <v>-1.7497817237877064E-3</v>
      </c>
    </row>
    <row r="100" spans="1:4">
      <c r="A100" s="19">
        <v>40102</v>
      </c>
      <c r="B100" s="46">
        <f t="shared" si="3"/>
        <v>-6.9252354333145128E-3</v>
      </c>
      <c r="C100" s="46">
        <f t="shared" si="3"/>
        <v>-1.6260520871780291E-2</v>
      </c>
      <c r="D100" s="46">
        <f t="shared" si="3"/>
        <v>-5.2677909348589156E-3</v>
      </c>
    </row>
    <row r="101" spans="1:4">
      <c r="A101" s="19">
        <v>40175</v>
      </c>
      <c r="B101" s="46">
        <f t="shared" si="3"/>
        <v>1.3117205681235786E-2</v>
      </c>
      <c r="C101" s="46">
        <f t="shared" si="3"/>
        <v>6.5359709797854493E-3</v>
      </c>
      <c r="D101" s="46">
        <f t="shared" si="3"/>
        <v>-5.2956875747104549E-3</v>
      </c>
    </row>
    <row r="102" spans="1:4">
      <c r="A102" s="19">
        <v>40169</v>
      </c>
      <c r="B102" s="46">
        <f t="shared" si="3"/>
        <v>-2.059732963010616E-3</v>
      </c>
      <c r="C102" s="46">
        <f t="shared" si="3"/>
        <v>1.0262039826998607E-2</v>
      </c>
      <c r="D102" s="46">
        <f t="shared" si="3"/>
        <v>1.405998556829873E-2</v>
      </c>
    </row>
    <row r="103" spans="1:4">
      <c r="A103" s="19">
        <v>40112</v>
      </c>
      <c r="B103" s="46">
        <f t="shared" si="3"/>
        <v>4.7994607041309083E-3</v>
      </c>
      <c r="C103" s="46">
        <f t="shared" si="3"/>
        <v>1.4933610859258697E-2</v>
      </c>
      <c r="D103" s="46">
        <f t="shared" si="3"/>
        <v>0</v>
      </c>
    </row>
    <row r="104" spans="1:4">
      <c r="A104" s="19">
        <v>40074</v>
      </c>
      <c r="B104" s="46">
        <f t="shared" si="3"/>
        <v>1.5609410927076323E-2</v>
      </c>
      <c r="C104" s="46">
        <f t="shared" si="3"/>
        <v>-2.086194942913908E-2</v>
      </c>
      <c r="D104" s="46">
        <f t="shared" si="3"/>
        <v>1.7301469635752867E-2</v>
      </c>
    </row>
    <row r="105" spans="1:4">
      <c r="A105" s="19">
        <v>40200</v>
      </c>
      <c r="B105" s="46">
        <f t="shared" si="3"/>
        <v>3.3613477027049274E-3</v>
      </c>
      <c r="C105" s="46">
        <f t="shared" si="3"/>
        <v>5.390848634876373E-3</v>
      </c>
      <c r="D105" s="46">
        <f t="shared" si="3"/>
        <v>5.1326032265202161E-3</v>
      </c>
    </row>
    <row r="106" spans="1:4">
      <c r="A106" s="19">
        <v>40108</v>
      </c>
      <c r="B106" s="46">
        <f t="shared" si="3"/>
        <v>-3.3562678616790037E-4</v>
      </c>
      <c r="C106" s="46">
        <f t="shared" si="3"/>
        <v>0</v>
      </c>
      <c r="D106" s="46">
        <f t="shared" si="3"/>
        <v>1.5241615968617041E-2</v>
      </c>
    </row>
    <row r="107" spans="1:4">
      <c r="A107" s="19">
        <v>40186</v>
      </c>
      <c r="B107" s="46">
        <f t="shared" si="3"/>
        <v>-1.3178092380554916E-2</v>
      </c>
      <c r="C107" s="46">
        <f t="shared" si="3"/>
        <v>0</v>
      </c>
      <c r="D107" s="46">
        <f t="shared" si="3"/>
        <v>1.1696039763191236E-2</v>
      </c>
    </row>
    <row r="108" spans="1:4">
      <c r="A108" s="19">
        <v>40219</v>
      </c>
      <c r="B108" s="46">
        <f t="shared" si="3"/>
        <v>-6.8050359890461508E-4</v>
      </c>
      <c r="C108" s="46">
        <f t="shared" si="3"/>
        <v>0</v>
      </c>
      <c r="D108" s="46">
        <f t="shared" si="3"/>
        <v>4.5462374076757413E-2</v>
      </c>
    </row>
    <row r="109" spans="1:4">
      <c r="A109" s="19">
        <v>40095</v>
      </c>
      <c r="B109" s="46">
        <f t="shared" si="3"/>
        <v>6.8050359890461378E-4</v>
      </c>
      <c r="C109" s="46">
        <f t="shared" si="3"/>
        <v>-5.3777898580286971E-4</v>
      </c>
      <c r="D109" s="46">
        <f t="shared" si="3"/>
        <v>-3.2260862218221435E-2</v>
      </c>
    </row>
    <row r="110" spans="1:4">
      <c r="A110" s="19">
        <v>40193</v>
      </c>
      <c r="B110" s="46">
        <f t="shared" si="3"/>
        <v>1.6992357529598428E-3</v>
      </c>
      <c r="C110" s="46">
        <f t="shared" si="3"/>
        <v>5.3777898580283665E-4</v>
      </c>
      <c r="D110" s="46">
        <f t="shared" si="3"/>
        <v>2.4292692569044483E-2</v>
      </c>
    </row>
    <row r="111" spans="1:4">
      <c r="A111" s="19">
        <v>40199</v>
      </c>
      <c r="B111" s="46">
        <f t="shared" si="3"/>
        <v>4.4045471850580912E-3</v>
      </c>
      <c r="C111" s="46">
        <f t="shared" si="3"/>
        <v>1.5471100794262652E-2</v>
      </c>
      <c r="D111" s="46">
        <f t="shared" si="3"/>
        <v>-9.6463770518054499E-3</v>
      </c>
    </row>
    <row r="112" spans="1:4">
      <c r="A112" s="19">
        <v>40221</v>
      </c>
      <c r="B112" s="46">
        <f t="shared" si="3"/>
        <v>-2.7081939368796548E-3</v>
      </c>
      <c r="C112" s="46">
        <f t="shared" si="3"/>
        <v>-7.438929096998316E-3</v>
      </c>
      <c r="D112" s="46">
        <f t="shared" si="3"/>
        <v>-4.8583091510762946E-3</v>
      </c>
    </row>
    <row r="113" spans="1:4">
      <c r="A113" s="19">
        <v>40120</v>
      </c>
      <c r="B113" s="46">
        <f t="shared" si="3"/>
        <v>-6.4615086229729756E-3</v>
      </c>
      <c r="C113" s="46">
        <f t="shared" si="3"/>
        <v>1.3245226750020723E-2</v>
      </c>
      <c r="D113" s="46">
        <f t="shared" si="3"/>
        <v>-9.7880063661628207E-3</v>
      </c>
    </row>
    <row r="114" spans="1:4">
      <c r="A114" s="19">
        <v>40197</v>
      </c>
      <c r="B114" s="46">
        <f t="shared" si="3"/>
        <v>-1.0240656296902568E-3</v>
      </c>
      <c r="C114" s="46">
        <f t="shared" si="3"/>
        <v>-1.324522675002068E-2</v>
      </c>
      <c r="D114" s="46">
        <f t="shared" si="3"/>
        <v>-4.9301661078587208E-3</v>
      </c>
    </row>
    <row r="115" spans="1:4">
      <c r="A115" s="19">
        <v>40150</v>
      </c>
      <c r="B115" s="46">
        <f t="shared" si="3"/>
        <v>7.4855742526633122E-3</v>
      </c>
      <c r="C115" s="46">
        <f t="shared" si="3"/>
        <v>5.3191614776000266E-3</v>
      </c>
      <c r="D115" s="46">
        <f t="shared" si="3"/>
        <v>1.7959666398192423E-2</v>
      </c>
    </row>
    <row r="116" spans="1:4">
      <c r="A116" s="19">
        <v>40212</v>
      </c>
      <c r="B116" s="46">
        <f t="shared" si="3"/>
        <v>-3.3955890011381604E-3</v>
      </c>
      <c r="C116" s="46">
        <f t="shared" si="3"/>
        <v>0</v>
      </c>
      <c r="D116" s="46">
        <f t="shared" si="3"/>
        <v>-1.7959666398192464E-2</v>
      </c>
    </row>
    <row r="117" spans="1:4">
      <c r="A117" s="19">
        <v>40163</v>
      </c>
      <c r="B117" s="46">
        <f t="shared" si="3"/>
        <v>6.7796869853787691E-3</v>
      </c>
      <c r="C117" s="46">
        <f t="shared" si="3"/>
        <v>1.2127752126120807E-2</v>
      </c>
      <c r="D117" s="46">
        <f t="shared" si="3"/>
        <v>1.6460909066687169E-3</v>
      </c>
    </row>
    <row r="118" spans="1:4">
      <c r="A118" s="19">
        <v>40116</v>
      </c>
      <c r="B118" s="46">
        <f t="shared" si="3"/>
        <v>-1.6906174779074388E-3</v>
      </c>
      <c r="C118" s="46">
        <f t="shared" si="3"/>
        <v>5.748643999468092E-3</v>
      </c>
      <c r="D118" s="46">
        <f t="shared" si="3"/>
        <v>6.5574005461590396E-3</v>
      </c>
    </row>
    <row r="119" spans="1:4">
      <c r="A119" s="19">
        <v>40205</v>
      </c>
      <c r="B119" s="46">
        <f t="shared" si="3"/>
        <v>1.6906174779074521E-3</v>
      </c>
      <c r="C119" s="46">
        <f t="shared" si="3"/>
        <v>-7.3222084468985548E-3</v>
      </c>
      <c r="D119" s="46">
        <f t="shared" si="3"/>
        <v>-3.2733253449691376E-3</v>
      </c>
    </row>
    <row r="120" spans="1:4">
      <c r="A120" s="19">
        <v>40177</v>
      </c>
      <c r="B120" s="46">
        <f t="shared" si="3"/>
        <v>0</v>
      </c>
      <c r="C120" s="46">
        <f t="shared" si="3"/>
        <v>5.2356140539449427E-3</v>
      </c>
      <c r="D120" s="46">
        <f t="shared" si="3"/>
        <v>1.3029500290333897E-2</v>
      </c>
    </row>
    <row r="121" spans="1:4">
      <c r="A121" s="19">
        <v>40183</v>
      </c>
      <c r="B121" s="46">
        <f t="shared" si="3"/>
        <v>-1.6906174779074388E-3</v>
      </c>
      <c r="C121" s="46">
        <f t="shared" si="3"/>
        <v>-7.3375591263172175E-3</v>
      </c>
      <c r="D121" s="46">
        <f t="shared" si="3"/>
        <v>-4.8661896511728994E-3</v>
      </c>
    </row>
    <row r="122" spans="1:4">
      <c r="A122" s="19">
        <v>40203</v>
      </c>
      <c r="B122" s="46">
        <f t="shared" si="3"/>
        <v>6.7453881395316551E-3</v>
      </c>
      <c r="C122" s="46">
        <f t="shared" si="3"/>
        <v>2.0307909568944637E-2</v>
      </c>
      <c r="D122" s="46">
        <f t="shared" si="3"/>
        <v>1.6129381929883717E-2</v>
      </c>
    </row>
    <row r="130" spans="1:4">
      <c r="A130" s="18" t="s">
        <v>24</v>
      </c>
      <c r="B130" s="18" t="s">
        <v>25</v>
      </c>
      <c r="C130" s="18" t="s">
        <v>26</v>
      </c>
      <c r="D130" s="18" t="s">
        <v>27</v>
      </c>
    </row>
    <row r="132" spans="1:4">
      <c r="A132" s="43">
        <v>40042</v>
      </c>
      <c r="B132" s="46">
        <v>140</v>
      </c>
      <c r="C132" s="45">
        <v>1850</v>
      </c>
      <c r="D132" s="44">
        <v>638</v>
      </c>
    </row>
    <row r="133" spans="1:4">
      <c r="A133" s="43">
        <v>40043</v>
      </c>
      <c r="B133" s="46">
        <v>142</v>
      </c>
      <c r="C133" s="45">
        <v>1850</v>
      </c>
      <c r="D133" s="44">
        <v>633</v>
      </c>
    </row>
    <row r="134" spans="1:4">
      <c r="A134" s="43">
        <v>40044</v>
      </c>
      <c r="B134" s="46">
        <v>141</v>
      </c>
      <c r="C134" s="45">
        <v>1865</v>
      </c>
      <c r="D134" s="44">
        <v>636</v>
      </c>
    </row>
    <row r="135" spans="1:4">
      <c r="A135" s="43">
        <v>40049</v>
      </c>
      <c r="B135" s="46">
        <v>141.25</v>
      </c>
      <c r="C135" s="45">
        <v>1870</v>
      </c>
      <c r="D135" s="44">
        <v>632</v>
      </c>
    </row>
    <row r="136" spans="1:4">
      <c r="A136" s="43">
        <v>40050</v>
      </c>
      <c r="B136" s="46">
        <v>141.1</v>
      </c>
      <c r="C136" s="45">
        <v>1860</v>
      </c>
      <c r="D136" s="44">
        <v>635</v>
      </c>
    </row>
    <row r="137" spans="1:4">
      <c r="A137" s="43">
        <v>40051</v>
      </c>
      <c r="B137" s="46">
        <v>141.55000000000001</v>
      </c>
      <c r="C137" s="45">
        <v>1875</v>
      </c>
      <c r="D137" s="44">
        <v>632</v>
      </c>
    </row>
    <row r="138" spans="1:4">
      <c r="A138" s="43">
        <v>40052</v>
      </c>
      <c r="B138" s="46">
        <v>141.94999999999999</v>
      </c>
      <c r="C138" s="45">
        <v>1851</v>
      </c>
      <c r="D138" s="44">
        <v>637</v>
      </c>
    </row>
    <row r="139" spans="1:4">
      <c r="A139" s="43">
        <v>40053</v>
      </c>
      <c r="B139" s="46">
        <v>141.05000000000001</v>
      </c>
      <c r="C139" s="45">
        <v>1851</v>
      </c>
      <c r="D139" s="44">
        <v>640</v>
      </c>
    </row>
    <row r="140" spans="1:4">
      <c r="A140" s="43">
        <v>40056</v>
      </c>
      <c r="B140" s="46">
        <v>141.85</v>
      </c>
      <c r="C140" s="45">
        <v>1850</v>
      </c>
      <c r="D140" s="44">
        <v>639</v>
      </c>
    </row>
    <row r="141" spans="1:4">
      <c r="A141" s="43">
        <v>40057</v>
      </c>
      <c r="B141" s="46">
        <v>141.15</v>
      </c>
      <c r="C141" s="45">
        <v>1850</v>
      </c>
      <c r="D141" s="44">
        <v>633</v>
      </c>
    </row>
    <row r="142" spans="1:4">
      <c r="A142" s="43">
        <v>40058</v>
      </c>
      <c r="B142" s="46">
        <v>141</v>
      </c>
      <c r="C142" s="45">
        <v>1850</v>
      </c>
      <c r="D142" s="44">
        <v>633</v>
      </c>
    </row>
    <row r="143" spans="1:4">
      <c r="A143" s="43">
        <v>40059</v>
      </c>
      <c r="B143" s="46">
        <v>139.5</v>
      </c>
      <c r="C143" s="45">
        <v>1850</v>
      </c>
      <c r="D143" s="44">
        <v>626</v>
      </c>
    </row>
    <row r="144" spans="1:4">
      <c r="A144" s="43">
        <v>40060</v>
      </c>
      <c r="B144" s="46">
        <v>139</v>
      </c>
      <c r="C144" s="45">
        <v>1830</v>
      </c>
      <c r="D144" s="44">
        <v>623</v>
      </c>
    </row>
    <row r="145" spans="1:4">
      <c r="A145" s="43">
        <v>40063</v>
      </c>
      <c r="B145" s="46">
        <v>139.4</v>
      </c>
      <c r="C145" s="45">
        <v>1850</v>
      </c>
      <c r="D145" s="44">
        <v>622</v>
      </c>
    </row>
    <row r="146" spans="1:4">
      <c r="A146" s="43">
        <v>40064</v>
      </c>
      <c r="B146" s="46">
        <v>139</v>
      </c>
      <c r="C146" s="45">
        <v>1850</v>
      </c>
      <c r="D146" s="44">
        <v>615</v>
      </c>
    </row>
    <row r="147" spans="1:4">
      <c r="A147" s="43">
        <v>40065</v>
      </c>
      <c r="B147" s="46">
        <v>139</v>
      </c>
      <c r="C147" s="45">
        <v>1851</v>
      </c>
      <c r="D147" s="44">
        <v>616</v>
      </c>
    </row>
    <row r="148" spans="1:4">
      <c r="A148" s="43">
        <v>40066</v>
      </c>
      <c r="B148" s="46">
        <v>136.5</v>
      </c>
      <c r="C148" s="45">
        <v>1850</v>
      </c>
      <c r="D148" s="44">
        <v>615</v>
      </c>
    </row>
    <row r="149" spans="1:4">
      <c r="A149" s="43">
        <v>40067</v>
      </c>
      <c r="B149" s="46">
        <v>135.85</v>
      </c>
      <c r="C149" s="45">
        <v>1850</v>
      </c>
      <c r="D149" s="44">
        <v>615</v>
      </c>
    </row>
    <row r="150" spans="1:4">
      <c r="A150" s="43">
        <v>40070</v>
      </c>
      <c r="B150" s="46">
        <v>135</v>
      </c>
      <c r="C150" s="45">
        <v>1850</v>
      </c>
      <c r="D150" s="44">
        <v>620</v>
      </c>
    </row>
    <row r="151" spans="1:4">
      <c r="A151" s="43">
        <v>40071</v>
      </c>
      <c r="B151" s="46">
        <v>136.15</v>
      </c>
      <c r="C151" s="45">
        <v>1850</v>
      </c>
      <c r="D151" s="44">
        <v>615</v>
      </c>
    </row>
    <row r="152" spans="1:4">
      <c r="A152" s="43">
        <v>40072</v>
      </c>
      <c r="B152" s="46">
        <v>140</v>
      </c>
      <c r="C152" s="45">
        <v>1815</v>
      </c>
      <c r="D152" s="44">
        <v>615</v>
      </c>
    </row>
    <row r="153" spans="1:4">
      <c r="A153" s="43">
        <v>40073</v>
      </c>
      <c r="B153" s="46">
        <v>140.9</v>
      </c>
      <c r="C153" s="45">
        <v>1815</v>
      </c>
      <c r="D153" s="44">
        <v>615</v>
      </c>
    </row>
    <row r="154" spans="1:4">
      <c r="A154" s="43">
        <v>40074</v>
      </c>
      <c r="B154" s="46">
        <v>140</v>
      </c>
      <c r="C154" s="45">
        <v>1821</v>
      </c>
      <c r="D154" s="44">
        <v>622</v>
      </c>
    </row>
    <row r="155" spans="1:4">
      <c r="A155" s="43">
        <v>40079</v>
      </c>
      <c r="B155" s="46">
        <v>139</v>
      </c>
      <c r="C155" s="45">
        <v>1860</v>
      </c>
      <c r="D155" s="44">
        <v>615</v>
      </c>
    </row>
    <row r="156" spans="1:4">
      <c r="A156" s="43">
        <v>40080</v>
      </c>
      <c r="B156" s="46">
        <v>140</v>
      </c>
      <c r="C156" s="45">
        <v>1860</v>
      </c>
      <c r="D156" s="44">
        <v>611</v>
      </c>
    </row>
    <row r="157" spans="1:4">
      <c r="A157" s="43">
        <v>40081</v>
      </c>
      <c r="B157" s="46">
        <v>140</v>
      </c>
      <c r="C157" s="45">
        <v>1850</v>
      </c>
      <c r="D157" s="44">
        <v>615</v>
      </c>
    </row>
    <row r="158" spans="1:4">
      <c r="A158" s="43">
        <v>40084</v>
      </c>
      <c r="B158" s="46">
        <v>139.19999999999999</v>
      </c>
      <c r="C158" s="45">
        <v>1850</v>
      </c>
      <c r="D158" s="44">
        <v>613</v>
      </c>
    </row>
    <row r="159" spans="1:4">
      <c r="A159" s="43">
        <v>40085</v>
      </c>
      <c r="B159" s="46">
        <v>140.9</v>
      </c>
      <c r="C159" s="45">
        <v>1890</v>
      </c>
      <c r="D159" s="44">
        <v>614</v>
      </c>
    </row>
    <row r="160" spans="1:4">
      <c r="A160" s="43">
        <v>40086</v>
      </c>
      <c r="B160" s="46">
        <v>140</v>
      </c>
      <c r="C160" s="45">
        <v>1890</v>
      </c>
      <c r="D160" s="44">
        <v>610</v>
      </c>
    </row>
    <row r="161" spans="1:4">
      <c r="A161" s="43">
        <v>40087</v>
      </c>
      <c r="B161" s="46">
        <v>140</v>
      </c>
      <c r="C161" s="45">
        <v>1883</v>
      </c>
      <c r="D161" s="44">
        <v>608</v>
      </c>
    </row>
    <row r="162" spans="1:4">
      <c r="A162" s="43">
        <v>40088</v>
      </c>
      <c r="B162" s="46">
        <v>140</v>
      </c>
      <c r="C162" s="45">
        <v>1883</v>
      </c>
      <c r="D162" s="44">
        <v>609</v>
      </c>
    </row>
    <row r="163" spans="1:4">
      <c r="A163" s="43">
        <v>40091</v>
      </c>
      <c r="B163" s="46">
        <v>140.5</v>
      </c>
      <c r="C163" s="45">
        <v>1860</v>
      </c>
      <c r="D163" s="44">
        <v>608</v>
      </c>
    </row>
    <row r="164" spans="1:4">
      <c r="A164" s="43">
        <v>40092</v>
      </c>
      <c r="B164" s="46">
        <v>140.5</v>
      </c>
      <c r="C164" s="45">
        <v>1831</v>
      </c>
      <c r="D164" s="44">
        <v>605</v>
      </c>
    </row>
    <row r="165" spans="1:4">
      <c r="A165" s="43">
        <v>40093</v>
      </c>
      <c r="B165" s="46">
        <v>141</v>
      </c>
      <c r="C165" s="45">
        <v>1830</v>
      </c>
      <c r="D165" s="44">
        <v>592</v>
      </c>
    </row>
    <row r="166" spans="1:4">
      <c r="A166" s="43">
        <v>40094</v>
      </c>
      <c r="B166" s="46">
        <v>141</v>
      </c>
      <c r="C166" s="45">
        <v>1860</v>
      </c>
      <c r="D166" s="44">
        <v>587</v>
      </c>
    </row>
    <row r="167" spans="1:4">
      <c r="A167" s="43">
        <v>40095</v>
      </c>
      <c r="B167" s="46">
        <v>141.5</v>
      </c>
      <c r="C167" s="45">
        <v>1898</v>
      </c>
      <c r="D167" s="44">
        <v>595</v>
      </c>
    </row>
    <row r="168" spans="1:4">
      <c r="A168" s="43">
        <v>40098</v>
      </c>
      <c r="B168" s="46">
        <v>141.5</v>
      </c>
      <c r="C168" s="45">
        <v>1898</v>
      </c>
      <c r="D168" s="44">
        <v>597</v>
      </c>
    </row>
    <row r="169" spans="1:4">
      <c r="A169" s="43">
        <v>40099</v>
      </c>
      <c r="B169" s="46">
        <v>141</v>
      </c>
      <c r="C169" s="45">
        <v>1835</v>
      </c>
      <c r="D169" s="44">
        <v>596</v>
      </c>
    </row>
    <row r="170" spans="1:4">
      <c r="A170" s="43">
        <v>40100</v>
      </c>
      <c r="B170" s="46">
        <v>140.35</v>
      </c>
      <c r="C170" s="45">
        <v>1850</v>
      </c>
      <c r="D170" s="44">
        <v>599</v>
      </c>
    </row>
    <row r="171" spans="1:4">
      <c r="A171" s="43">
        <v>40101</v>
      </c>
      <c r="B171" s="46">
        <v>143.5</v>
      </c>
      <c r="C171" s="45">
        <v>1850</v>
      </c>
      <c r="D171" s="44">
        <v>598</v>
      </c>
    </row>
    <row r="172" spans="1:4">
      <c r="A172" s="43">
        <v>40102</v>
      </c>
      <c r="B172" s="46">
        <v>142.5</v>
      </c>
      <c r="C172" s="45">
        <v>1830</v>
      </c>
      <c r="D172" s="44">
        <v>603</v>
      </c>
    </row>
    <row r="173" spans="1:4">
      <c r="A173" s="43">
        <v>40105</v>
      </c>
      <c r="B173" s="46">
        <v>142</v>
      </c>
      <c r="C173" s="45">
        <v>1885</v>
      </c>
      <c r="D173" s="44">
        <v>602</v>
      </c>
    </row>
    <row r="174" spans="1:4">
      <c r="A174" s="43">
        <v>40106</v>
      </c>
      <c r="B174" s="46">
        <v>142</v>
      </c>
      <c r="C174" s="45">
        <v>1850</v>
      </c>
      <c r="D174" s="44">
        <v>603</v>
      </c>
    </row>
    <row r="175" spans="1:4">
      <c r="A175" s="43">
        <v>40107</v>
      </c>
      <c r="B175" s="46">
        <v>141.1</v>
      </c>
      <c r="C175" s="45">
        <v>1884</v>
      </c>
      <c r="D175" s="44">
        <v>593</v>
      </c>
    </row>
    <row r="176" spans="1:4">
      <c r="A176" s="43">
        <v>40108</v>
      </c>
      <c r="B176" s="46">
        <v>141.30000000000001</v>
      </c>
      <c r="C176" s="45">
        <v>1870</v>
      </c>
      <c r="D176" s="44">
        <v>600</v>
      </c>
    </row>
    <row r="177" spans="1:4">
      <c r="A177" s="43">
        <v>40109</v>
      </c>
      <c r="B177" s="46">
        <v>142</v>
      </c>
      <c r="C177" s="45">
        <v>1870</v>
      </c>
      <c r="D177" s="44">
        <v>592</v>
      </c>
    </row>
    <row r="178" spans="1:4">
      <c r="A178" s="43">
        <v>40112</v>
      </c>
      <c r="B178" s="46">
        <v>142.4</v>
      </c>
      <c r="C178" s="45">
        <v>1840</v>
      </c>
      <c r="D178" s="44">
        <v>598</v>
      </c>
    </row>
    <row r="179" spans="1:4">
      <c r="A179" s="43">
        <v>40113</v>
      </c>
      <c r="B179" s="46">
        <v>141.5</v>
      </c>
      <c r="C179" s="45">
        <v>1840</v>
      </c>
      <c r="D179" s="44">
        <v>586</v>
      </c>
    </row>
    <row r="180" spans="1:4">
      <c r="A180" s="43">
        <v>40114</v>
      </c>
      <c r="B180" s="46">
        <v>141.94999999999999</v>
      </c>
      <c r="C180" s="45">
        <v>1825</v>
      </c>
      <c r="D180" s="44">
        <v>585</v>
      </c>
    </row>
    <row r="181" spans="1:4">
      <c r="A181" s="43">
        <v>40115</v>
      </c>
      <c r="B181" s="46">
        <v>141.35</v>
      </c>
      <c r="C181" s="45">
        <v>1831</v>
      </c>
      <c r="D181" s="44">
        <v>582</v>
      </c>
    </row>
    <row r="182" spans="1:4">
      <c r="A182" s="43">
        <v>40116</v>
      </c>
      <c r="B182" s="46">
        <v>142.19999999999999</v>
      </c>
      <c r="C182" s="45">
        <v>1831</v>
      </c>
      <c r="D182" s="44">
        <v>595</v>
      </c>
    </row>
    <row r="183" spans="1:4">
      <c r="A183" s="43">
        <v>40119</v>
      </c>
      <c r="B183" s="46">
        <v>143.85</v>
      </c>
      <c r="C183" s="45">
        <v>1861</v>
      </c>
      <c r="D183" s="44">
        <v>583</v>
      </c>
    </row>
    <row r="184" spans="1:4">
      <c r="A184" s="43">
        <v>40120</v>
      </c>
      <c r="B184" s="46">
        <v>144.4</v>
      </c>
      <c r="C184" s="45">
        <v>1861</v>
      </c>
      <c r="D184" s="44">
        <v>593</v>
      </c>
    </row>
    <row r="185" spans="1:4">
      <c r="A185" s="43">
        <v>40121</v>
      </c>
      <c r="B185" s="46">
        <v>144.4</v>
      </c>
      <c r="C185" s="45">
        <v>1870</v>
      </c>
      <c r="D185" s="44">
        <v>588</v>
      </c>
    </row>
    <row r="186" spans="1:4">
      <c r="A186" s="43">
        <v>40122</v>
      </c>
      <c r="B186" s="46">
        <v>144.4</v>
      </c>
      <c r="C186" s="45">
        <v>1900</v>
      </c>
      <c r="D186" s="44">
        <v>592</v>
      </c>
    </row>
    <row r="187" spans="1:4">
      <c r="A187" s="43">
        <v>40126</v>
      </c>
      <c r="B187" s="46">
        <v>142</v>
      </c>
      <c r="C187" s="45">
        <v>1890</v>
      </c>
      <c r="D187" s="44">
        <v>582</v>
      </c>
    </row>
    <row r="188" spans="1:4">
      <c r="A188" s="43">
        <v>40127</v>
      </c>
      <c r="B188" s="46">
        <v>142.5</v>
      </c>
      <c r="C188" s="45">
        <v>1900</v>
      </c>
      <c r="D188" s="44">
        <v>585</v>
      </c>
    </row>
    <row r="189" spans="1:4">
      <c r="A189" s="43">
        <v>40128</v>
      </c>
      <c r="B189" s="46">
        <v>140</v>
      </c>
      <c r="C189" s="45">
        <v>1915</v>
      </c>
      <c r="D189" s="44">
        <v>582</v>
      </c>
    </row>
    <row r="190" spans="1:4">
      <c r="A190" s="43">
        <v>40129</v>
      </c>
      <c r="B190" s="46">
        <v>139.9</v>
      </c>
      <c r="C190" s="45">
        <v>1860</v>
      </c>
      <c r="D190" s="44">
        <v>577</v>
      </c>
    </row>
    <row r="191" spans="1:4">
      <c r="A191" s="43">
        <v>40130</v>
      </c>
      <c r="B191" s="46">
        <v>140.19999999999999</v>
      </c>
      <c r="C191" s="45">
        <v>1860</v>
      </c>
      <c r="D191" s="44">
        <v>565</v>
      </c>
    </row>
    <row r="192" spans="1:4">
      <c r="A192" s="43">
        <v>40133</v>
      </c>
      <c r="B192" s="46">
        <v>140</v>
      </c>
      <c r="C192" s="45">
        <v>1831</v>
      </c>
      <c r="D192" s="44">
        <v>566</v>
      </c>
    </row>
    <row r="193" spans="1:4">
      <c r="A193" s="43">
        <v>40134</v>
      </c>
      <c r="B193" s="46">
        <v>138</v>
      </c>
      <c r="C193" s="45">
        <v>1860</v>
      </c>
      <c r="D193" s="44">
        <v>566</v>
      </c>
    </row>
    <row r="194" spans="1:4">
      <c r="A194" s="43">
        <v>40136</v>
      </c>
      <c r="B194" s="46">
        <v>138.80000000000001</v>
      </c>
      <c r="C194" s="45">
        <v>1861</v>
      </c>
      <c r="D194" s="44">
        <v>570</v>
      </c>
    </row>
    <row r="195" spans="1:4">
      <c r="A195" s="43">
        <v>40137</v>
      </c>
      <c r="B195" s="46">
        <v>139</v>
      </c>
      <c r="C195" s="45">
        <v>1861</v>
      </c>
      <c r="D195" s="44">
        <v>570</v>
      </c>
    </row>
    <row r="196" spans="1:4">
      <c r="A196" s="43">
        <v>40140</v>
      </c>
      <c r="B196" s="46">
        <v>137.5</v>
      </c>
      <c r="C196" s="45">
        <v>1861</v>
      </c>
      <c r="D196" s="44">
        <v>573</v>
      </c>
    </row>
    <row r="197" spans="1:4">
      <c r="A197" s="43">
        <v>40141</v>
      </c>
      <c r="B197" s="46">
        <v>139</v>
      </c>
      <c r="C197" s="45">
        <v>1861</v>
      </c>
      <c r="D197" s="44">
        <v>570</v>
      </c>
    </row>
    <row r="198" spans="1:4">
      <c r="A198" s="43">
        <v>40142</v>
      </c>
      <c r="B198" s="46">
        <v>139.1</v>
      </c>
      <c r="C198" s="45">
        <v>1861</v>
      </c>
      <c r="D198" s="44">
        <v>570</v>
      </c>
    </row>
    <row r="199" spans="1:4">
      <c r="A199" s="43">
        <v>40143</v>
      </c>
      <c r="B199" s="46">
        <v>138.25</v>
      </c>
      <c r="C199" s="45">
        <v>1840</v>
      </c>
      <c r="D199" s="44">
        <v>571</v>
      </c>
    </row>
    <row r="200" spans="1:4">
      <c r="A200" s="43">
        <v>40144</v>
      </c>
      <c r="B200" s="46">
        <v>138</v>
      </c>
      <c r="C200" s="45">
        <v>1938</v>
      </c>
      <c r="D200" s="44">
        <v>568</v>
      </c>
    </row>
    <row r="201" spans="1:4">
      <c r="A201" s="43">
        <v>40147</v>
      </c>
      <c r="B201" s="46">
        <v>135.5</v>
      </c>
      <c r="C201" s="45">
        <v>1938</v>
      </c>
      <c r="D201" s="44">
        <v>560</v>
      </c>
    </row>
    <row r="202" spans="1:4">
      <c r="A202" s="43">
        <v>40148</v>
      </c>
      <c r="B202" s="46">
        <v>136</v>
      </c>
      <c r="C202" s="45">
        <v>1930</v>
      </c>
      <c r="D202" s="44">
        <v>561</v>
      </c>
    </row>
    <row r="203" spans="1:4">
      <c r="A203" s="43">
        <v>40149</v>
      </c>
      <c r="B203" s="46">
        <v>136</v>
      </c>
      <c r="C203" s="45">
        <v>1930</v>
      </c>
      <c r="D203" s="44">
        <v>560</v>
      </c>
    </row>
    <row r="204" spans="1:4">
      <c r="A204" s="43">
        <v>40150</v>
      </c>
      <c r="B204" s="46">
        <v>135.4</v>
      </c>
      <c r="C204" s="45">
        <v>1930</v>
      </c>
      <c r="D204" s="44">
        <v>570</v>
      </c>
    </row>
    <row r="205" spans="1:4">
      <c r="A205" s="43">
        <v>40151</v>
      </c>
      <c r="B205" s="46">
        <v>133</v>
      </c>
      <c r="C205" s="45">
        <v>1930</v>
      </c>
      <c r="D205" s="44">
        <v>563</v>
      </c>
    </row>
    <row r="206" spans="1:4">
      <c r="A206" s="43">
        <v>40154</v>
      </c>
      <c r="B206" s="46">
        <v>133.69999999999999</v>
      </c>
      <c r="C206" s="45">
        <v>1840</v>
      </c>
      <c r="D206" s="44">
        <v>565</v>
      </c>
    </row>
    <row r="207" spans="1:4">
      <c r="A207" s="43">
        <v>40155</v>
      </c>
      <c r="B207" s="46">
        <v>134.85</v>
      </c>
      <c r="C207" s="45">
        <v>1930</v>
      </c>
      <c r="D207" s="44">
        <v>560</v>
      </c>
    </row>
    <row r="208" spans="1:4">
      <c r="A208" s="43">
        <v>40156</v>
      </c>
      <c r="B208" s="46">
        <v>134</v>
      </c>
      <c r="C208" s="45">
        <v>1841</v>
      </c>
      <c r="D208" s="44">
        <v>560</v>
      </c>
    </row>
    <row r="209" spans="1:4">
      <c r="A209" s="43">
        <v>40157</v>
      </c>
      <c r="B209" s="46">
        <v>134.85</v>
      </c>
      <c r="C209" s="45">
        <v>1852</v>
      </c>
      <c r="D209" s="44">
        <v>563</v>
      </c>
    </row>
    <row r="210" spans="1:4">
      <c r="A210" s="43">
        <v>40158</v>
      </c>
      <c r="B210" s="46">
        <v>138</v>
      </c>
      <c r="C210" s="45">
        <v>1928</v>
      </c>
      <c r="D210" s="44">
        <v>563</v>
      </c>
    </row>
    <row r="211" spans="1:4">
      <c r="A211" s="43">
        <v>40161</v>
      </c>
      <c r="B211" s="46">
        <v>138</v>
      </c>
      <c r="C211" s="45">
        <v>1856</v>
      </c>
      <c r="D211" s="44">
        <v>559</v>
      </c>
    </row>
    <row r="212" spans="1:4">
      <c r="A212" s="43">
        <v>40162</v>
      </c>
      <c r="B212" s="46">
        <v>137.5</v>
      </c>
      <c r="C212" s="45">
        <v>1865</v>
      </c>
      <c r="D212" s="44">
        <v>545</v>
      </c>
    </row>
    <row r="213" spans="1:4">
      <c r="A213" s="43">
        <v>40163</v>
      </c>
      <c r="B213" s="46">
        <v>137.5</v>
      </c>
      <c r="C213" s="45">
        <v>1865</v>
      </c>
      <c r="D213" s="44">
        <v>557</v>
      </c>
    </row>
    <row r="214" spans="1:4">
      <c r="A214" s="43">
        <v>40164</v>
      </c>
      <c r="B214" s="46">
        <v>137.75</v>
      </c>
      <c r="C214" s="45">
        <v>1865</v>
      </c>
      <c r="D214" s="44">
        <v>560</v>
      </c>
    </row>
    <row r="215" spans="1:4">
      <c r="A215" s="43">
        <v>40168</v>
      </c>
      <c r="B215" s="46">
        <v>137.80000000000001</v>
      </c>
      <c r="C215" s="45">
        <v>1865</v>
      </c>
      <c r="D215" s="44">
        <v>555</v>
      </c>
    </row>
    <row r="216" spans="1:4">
      <c r="A216" s="43">
        <v>40169</v>
      </c>
      <c r="B216" s="46">
        <v>137.80000000000001</v>
      </c>
      <c r="C216" s="45">
        <v>1865</v>
      </c>
      <c r="D216" s="44">
        <v>560</v>
      </c>
    </row>
    <row r="217" spans="1:4">
      <c r="A217" s="43">
        <v>40170</v>
      </c>
      <c r="B217" s="46">
        <v>136</v>
      </c>
      <c r="C217" s="45">
        <v>1900</v>
      </c>
      <c r="D217" s="44">
        <v>560</v>
      </c>
    </row>
    <row r="218" spans="1:4">
      <c r="A218" s="43">
        <v>40171</v>
      </c>
      <c r="B218" s="46">
        <v>136</v>
      </c>
      <c r="C218" s="45">
        <v>1900</v>
      </c>
      <c r="D218" s="44">
        <v>560</v>
      </c>
    </row>
    <row r="219" spans="1:4">
      <c r="A219" s="43">
        <v>40172</v>
      </c>
      <c r="B219" s="46">
        <v>137</v>
      </c>
      <c r="C219" s="45">
        <v>1920</v>
      </c>
      <c r="D219" s="44">
        <v>555</v>
      </c>
    </row>
    <row r="220" spans="1:4">
      <c r="A220" s="43">
        <v>40175</v>
      </c>
      <c r="B220" s="46">
        <v>136.9</v>
      </c>
      <c r="C220" s="45">
        <v>1920</v>
      </c>
      <c r="D220" s="44">
        <v>560</v>
      </c>
    </row>
    <row r="221" spans="1:4">
      <c r="A221" s="43">
        <v>40176</v>
      </c>
      <c r="B221" s="46">
        <v>135</v>
      </c>
      <c r="C221" s="45">
        <v>1840</v>
      </c>
      <c r="D221" s="44">
        <v>560</v>
      </c>
    </row>
    <row r="222" spans="1:4">
      <c r="A222" s="43">
        <v>40177</v>
      </c>
      <c r="B222" s="46">
        <v>136.4</v>
      </c>
      <c r="C222" s="45">
        <v>1880</v>
      </c>
      <c r="D222" s="44">
        <v>580</v>
      </c>
    </row>
    <row r="223" spans="1:4">
      <c r="A223" s="43">
        <v>40178</v>
      </c>
      <c r="B223" s="46">
        <v>135.5</v>
      </c>
      <c r="C223" s="45">
        <v>1880</v>
      </c>
      <c r="D223" s="44">
        <v>546</v>
      </c>
    </row>
    <row r="224" spans="1:4">
      <c r="A224" s="43">
        <v>40182</v>
      </c>
      <c r="B224" s="46">
        <v>135.6</v>
      </c>
      <c r="C224" s="45">
        <v>1880</v>
      </c>
      <c r="D224" s="44">
        <v>540</v>
      </c>
    </row>
    <row r="225" spans="1:4">
      <c r="A225" s="43">
        <v>40183</v>
      </c>
      <c r="B225" s="46">
        <v>135.15</v>
      </c>
      <c r="C225" s="45">
        <v>1880</v>
      </c>
      <c r="D225" s="44">
        <v>563</v>
      </c>
    </row>
    <row r="226" spans="1:4">
      <c r="A226" s="43">
        <v>40184</v>
      </c>
      <c r="B226" s="46">
        <v>136.80000000000001</v>
      </c>
      <c r="C226" s="45">
        <v>1877</v>
      </c>
      <c r="D226" s="44">
        <v>563</v>
      </c>
    </row>
    <row r="227" spans="1:4">
      <c r="A227" s="43">
        <v>40185</v>
      </c>
      <c r="B227" s="46">
        <v>141.15</v>
      </c>
      <c r="C227" s="45">
        <v>1875</v>
      </c>
      <c r="D227" s="44">
        <v>565</v>
      </c>
    </row>
    <row r="228" spans="1:4">
      <c r="A228" s="43">
        <v>40186</v>
      </c>
      <c r="B228" s="46">
        <v>141.6</v>
      </c>
      <c r="C228" s="45">
        <v>1880</v>
      </c>
      <c r="D228" s="44">
        <v>572</v>
      </c>
    </row>
    <row r="229" spans="1:4">
      <c r="A229" s="43">
        <v>40190</v>
      </c>
      <c r="B229" s="46">
        <v>144.9</v>
      </c>
      <c r="C229" s="45">
        <v>1860</v>
      </c>
      <c r="D229" s="44">
        <v>571</v>
      </c>
    </row>
    <row r="230" spans="1:4">
      <c r="A230" s="43">
        <v>40191</v>
      </c>
      <c r="B230" s="46">
        <v>143.9</v>
      </c>
      <c r="C230" s="45">
        <v>1830</v>
      </c>
      <c r="D230" s="44">
        <v>568</v>
      </c>
    </row>
    <row r="231" spans="1:4">
      <c r="A231" s="43">
        <v>40192</v>
      </c>
      <c r="B231" s="46">
        <v>145.80000000000001</v>
      </c>
      <c r="C231" s="45">
        <v>1842</v>
      </c>
      <c r="D231" s="44">
        <v>565</v>
      </c>
    </row>
    <row r="232" spans="1:4">
      <c r="A232" s="43">
        <v>40193</v>
      </c>
      <c r="B232" s="46">
        <v>145.5</v>
      </c>
      <c r="C232" s="45">
        <v>1861</v>
      </c>
      <c r="D232" s="44">
        <v>573</v>
      </c>
    </row>
    <row r="233" spans="1:4">
      <c r="A233" s="43">
        <v>40196</v>
      </c>
      <c r="B233" s="46">
        <v>146.19999999999999</v>
      </c>
      <c r="C233" s="45">
        <v>1889</v>
      </c>
      <c r="D233" s="44">
        <v>573</v>
      </c>
    </row>
    <row r="234" spans="1:4">
      <c r="A234" s="43">
        <v>40197</v>
      </c>
      <c r="B234" s="46">
        <v>148.5</v>
      </c>
      <c r="C234" s="45">
        <v>1850</v>
      </c>
      <c r="D234" s="44">
        <v>583</v>
      </c>
    </row>
    <row r="235" spans="1:4">
      <c r="A235" s="43">
        <v>40198</v>
      </c>
      <c r="B235" s="46">
        <v>149</v>
      </c>
      <c r="C235" s="45">
        <v>1860</v>
      </c>
      <c r="D235" s="44">
        <v>586</v>
      </c>
    </row>
    <row r="236" spans="1:4">
      <c r="A236" s="43">
        <v>40199</v>
      </c>
      <c r="B236" s="46">
        <v>148.94999999999999</v>
      </c>
      <c r="C236" s="45">
        <v>1860</v>
      </c>
      <c r="D236" s="44">
        <v>595</v>
      </c>
    </row>
    <row r="237" spans="1:4">
      <c r="A237" s="43">
        <v>40200</v>
      </c>
      <c r="B237" s="46">
        <v>147</v>
      </c>
      <c r="C237" s="45">
        <v>1860</v>
      </c>
      <c r="D237" s="44">
        <v>602</v>
      </c>
    </row>
    <row r="238" spans="1:4">
      <c r="A238" s="43">
        <v>40203</v>
      </c>
      <c r="B238" s="46">
        <v>146.9</v>
      </c>
      <c r="C238" s="45">
        <v>1860</v>
      </c>
      <c r="D238" s="44">
        <v>630</v>
      </c>
    </row>
    <row r="239" spans="1:4">
      <c r="A239" s="43">
        <v>40204</v>
      </c>
      <c r="B239" s="46">
        <v>147</v>
      </c>
      <c r="C239" s="45">
        <v>1859</v>
      </c>
      <c r="D239" s="44">
        <v>610</v>
      </c>
    </row>
    <row r="240" spans="1:4">
      <c r="A240" s="43">
        <v>40205</v>
      </c>
      <c r="B240" s="46">
        <v>147.25</v>
      </c>
      <c r="C240" s="45">
        <v>1860</v>
      </c>
      <c r="D240" s="44">
        <v>625</v>
      </c>
    </row>
    <row r="241" spans="1:4">
      <c r="A241" s="43">
        <v>40206</v>
      </c>
      <c r="B241" s="46">
        <v>147.9</v>
      </c>
      <c r="C241" s="45">
        <v>1889</v>
      </c>
      <c r="D241" s="44">
        <v>619</v>
      </c>
    </row>
    <row r="242" spans="1:4">
      <c r="A242" s="43">
        <v>40207</v>
      </c>
      <c r="B242" s="46">
        <v>147.5</v>
      </c>
      <c r="C242" s="45">
        <v>1875</v>
      </c>
      <c r="D242" s="44">
        <v>616</v>
      </c>
    </row>
    <row r="243" spans="1:4">
      <c r="A243" s="43">
        <v>40210</v>
      </c>
      <c r="B243" s="46">
        <v>146.55000000000001</v>
      </c>
      <c r="C243" s="45">
        <v>1900</v>
      </c>
      <c r="D243" s="44">
        <v>610</v>
      </c>
    </row>
    <row r="244" spans="1:4">
      <c r="A244" s="43">
        <v>40211</v>
      </c>
      <c r="B244" s="46">
        <v>146.4</v>
      </c>
      <c r="C244" s="45">
        <v>1875</v>
      </c>
      <c r="D244" s="44">
        <v>607</v>
      </c>
    </row>
    <row r="245" spans="1:4">
      <c r="A245" s="43">
        <v>40212</v>
      </c>
      <c r="B245" s="46">
        <v>147.5</v>
      </c>
      <c r="C245" s="45">
        <v>1885</v>
      </c>
      <c r="D245" s="44">
        <v>618</v>
      </c>
    </row>
    <row r="246" spans="1:4">
      <c r="A246" s="43">
        <v>40213</v>
      </c>
      <c r="B246" s="46">
        <v>147</v>
      </c>
      <c r="C246" s="45">
        <v>1885</v>
      </c>
      <c r="D246" s="44">
        <v>607</v>
      </c>
    </row>
    <row r="247" spans="1:4">
      <c r="A247" s="43">
        <v>40214</v>
      </c>
      <c r="B247" s="46">
        <v>148</v>
      </c>
      <c r="C247" s="45">
        <v>1908</v>
      </c>
      <c r="D247" s="44">
        <v>608</v>
      </c>
    </row>
    <row r="248" spans="1:4">
      <c r="A248" s="43">
        <v>40217</v>
      </c>
      <c r="B248" s="46">
        <v>147.75</v>
      </c>
      <c r="C248" s="45">
        <v>1919</v>
      </c>
      <c r="D248" s="44">
        <v>612</v>
      </c>
    </row>
    <row r="249" spans="1:4">
      <c r="A249" s="43">
        <v>40218</v>
      </c>
      <c r="B249" s="46">
        <v>148</v>
      </c>
      <c r="C249" s="45">
        <v>1905</v>
      </c>
      <c r="D249" s="44">
        <v>610</v>
      </c>
    </row>
    <row r="250" spans="1:4">
      <c r="A250" s="43">
        <v>40219</v>
      </c>
      <c r="B250" s="46">
        <v>148</v>
      </c>
      <c r="C250" s="45">
        <v>1915</v>
      </c>
      <c r="D250" s="44">
        <v>618</v>
      </c>
    </row>
    <row r="251" spans="1:4">
      <c r="A251" s="43">
        <v>40220</v>
      </c>
      <c r="B251" s="46">
        <v>147.75</v>
      </c>
      <c r="C251" s="45">
        <v>1901</v>
      </c>
      <c r="D251" s="44">
        <v>615</v>
      </c>
    </row>
    <row r="252" spans="1:4">
      <c r="A252" s="43">
        <v>40221</v>
      </c>
      <c r="B252" s="46">
        <v>148.75</v>
      </c>
      <c r="C252" s="45">
        <v>1940</v>
      </c>
      <c r="D252" s="44">
        <v>625</v>
      </c>
    </row>
  </sheetData>
  <sortState ref="A132:D252">
    <sortCondition ref="A132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H17" sqref="A1:XFD1048576"/>
    </sheetView>
  </sheetViews>
  <sheetFormatPr baseColWidth="10" defaultRowHeight="15"/>
  <cols>
    <col min="2" max="2" width="12" bestFit="1" customWidth="1"/>
    <col min="3" max="3" width="18.5703125" customWidth="1"/>
    <col min="7" max="7" width="12" bestFit="1" customWidth="1"/>
  </cols>
  <sheetData>
    <row r="1" spans="1:7" ht="18.75">
      <c r="A1" s="32" t="s">
        <v>15</v>
      </c>
    </row>
    <row r="2" spans="1:7">
      <c r="A2" s="33" t="s">
        <v>16</v>
      </c>
      <c r="B2" s="34" t="s">
        <v>17</v>
      </c>
      <c r="E2" s="38" t="s">
        <v>19</v>
      </c>
      <c r="F2" s="18" t="s">
        <v>28</v>
      </c>
      <c r="G2" s="18">
        <f t="array" ref="G2:G4">TRANSPOSE(Xi)</f>
        <v>0.33333333333333331</v>
      </c>
    </row>
    <row r="3" spans="1:7">
      <c r="A3" s="36" t="s">
        <v>18</v>
      </c>
      <c r="B3" s="37">
        <v>0.33333333333333331</v>
      </c>
      <c r="C3" s="37">
        <v>0.33333333333333331</v>
      </c>
      <c r="D3" s="37">
        <v>0.33333333333333331</v>
      </c>
      <c r="E3" s="35">
        <v>1</v>
      </c>
      <c r="F3" s="18"/>
      <c r="G3" s="18">
        <v>0.33333333333333331</v>
      </c>
    </row>
    <row r="4" spans="1:7">
      <c r="A4" s="39" t="s">
        <v>20</v>
      </c>
      <c r="B4" s="40">
        <v>1</v>
      </c>
      <c r="C4" s="40">
        <v>1</v>
      </c>
      <c r="D4" s="40">
        <v>1</v>
      </c>
      <c r="F4" s="18"/>
      <c r="G4" s="18">
        <v>0.33333333333333331</v>
      </c>
    </row>
    <row r="5" spans="1:7">
      <c r="A5" s="42" t="s">
        <v>21</v>
      </c>
      <c r="B5" s="41">
        <f t="array" ref="B5">MMULT(B3:D3,TRANSPOSE(B4:D4))</f>
        <v>1</v>
      </c>
    </row>
    <row r="6" spans="1:7">
      <c r="A6" s="18" t="s">
        <v>22</v>
      </c>
      <c r="B6" s="18">
        <f t="array" ref="B6">MMULT(B3:D3,[1]Données!L8:L10)</f>
        <v>2.4316756164736165E-4</v>
      </c>
    </row>
    <row r="7" spans="1:7">
      <c r="A7" s="18" t="s">
        <v>23</v>
      </c>
      <c r="B7">
        <f>B6</f>
        <v>2.4316756164736165E-4</v>
      </c>
      <c r="C7" s="18"/>
      <c r="G7" s="18">
        <f t="array" ref="G7:G9">MMULT(Var_cov,TXI)</f>
        <v>3.3265258130732285E-5</v>
      </c>
    </row>
    <row r="8" spans="1:7">
      <c r="A8" s="18" t="s">
        <v>30</v>
      </c>
      <c r="B8" s="18">
        <f>MMULT(Xi,G7:G9)</f>
        <v>5.7032344892543295E-5</v>
      </c>
      <c r="G8" s="18">
        <v>7.5957801005806027E-5</v>
      </c>
    </row>
    <row r="9" spans="1:7">
      <c r="A9" s="18" t="s">
        <v>29</v>
      </c>
      <c r="B9">
        <f>SQRT(B8)</f>
        <v>7.5519762243099848E-3</v>
      </c>
      <c r="G9" s="18">
        <v>6.1873975541091588E-5</v>
      </c>
    </row>
    <row r="11" spans="1:7">
      <c r="A11" s="47" t="s">
        <v>32</v>
      </c>
      <c r="B11" s="47" t="s">
        <v>31</v>
      </c>
      <c r="C11" s="18" t="s">
        <v>39</v>
      </c>
    </row>
    <row r="12" spans="1:7">
      <c r="A12" s="18" t="s">
        <v>33</v>
      </c>
      <c r="B12" s="18" t="s">
        <v>5</v>
      </c>
      <c r="C12" s="18" t="s">
        <v>6</v>
      </c>
      <c r="D12" s="18" t="s">
        <v>7</v>
      </c>
      <c r="E12" s="18" t="s">
        <v>19</v>
      </c>
      <c r="F12" s="18" t="s">
        <v>28</v>
      </c>
      <c r="G12" s="18">
        <f t="array" ref="G12:G14">TRANSPOSE(Xi)</f>
        <v>0.33333333333333331</v>
      </c>
    </row>
    <row r="13" spans="1:7">
      <c r="A13" s="18" t="s">
        <v>34</v>
      </c>
      <c r="B13" s="48">
        <v>1.0000009999999999</v>
      </c>
      <c r="C13" s="48">
        <v>0</v>
      </c>
      <c r="D13" s="48">
        <v>0</v>
      </c>
      <c r="E13" s="48">
        <v>1</v>
      </c>
      <c r="F13" s="18"/>
      <c r="G13" s="18">
        <v>0.33333333333333331</v>
      </c>
    </row>
    <row r="14" spans="1:7">
      <c r="A14" s="18" t="s">
        <v>35</v>
      </c>
      <c r="B14" s="18">
        <v>1</v>
      </c>
      <c r="C14">
        <v>1</v>
      </c>
      <c r="D14">
        <v>1</v>
      </c>
      <c r="E14">
        <v>0</v>
      </c>
      <c r="F14" s="18"/>
      <c r="G14" s="18">
        <v>0.33333333333333331</v>
      </c>
    </row>
    <row r="15" spans="1:7">
      <c r="A15" s="42" t="s">
        <v>21</v>
      </c>
      <c r="B15" s="41">
        <f t="array" ref="B15">MMULT(B13:D13,TRANSPOSE(B14:D14))</f>
        <v>1.0000009999999999</v>
      </c>
    </row>
    <row r="16" spans="1:7">
      <c r="A16" s="18" t="s">
        <v>36</v>
      </c>
      <c r="B16" s="18">
        <f>MMULT(B13:D13,Données!L8:L10)</f>
        <v>5.0520568700881171E-4</v>
      </c>
    </row>
    <row r="17" spans="1:7">
      <c r="A17" s="18" t="s">
        <v>23</v>
      </c>
      <c r="B17" s="18">
        <f>B16</f>
        <v>5.0520568700881171E-4</v>
      </c>
      <c r="G17" s="18">
        <f t="array" ref="G17:G19">MMULT(Var_cov,TXX)</f>
        <v>3.3265258130732285E-5</v>
      </c>
    </row>
    <row r="18" spans="1:7">
      <c r="A18" s="18" t="s">
        <v>30</v>
      </c>
      <c r="B18" s="18">
        <f t="array" ref="B18">MMULT(B13:D13,G17:G19)</f>
        <v>3.3265291395990414E-5</v>
      </c>
      <c r="G18" s="18">
        <v>7.5957801005806027E-5</v>
      </c>
    </row>
    <row r="19" spans="1:7">
      <c r="A19" s="18" t="s">
        <v>29</v>
      </c>
      <c r="B19" s="18">
        <f>SQRT(B18)</f>
        <v>5.7676070771152934E-3</v>
      </c>
      <c r="G19" s="18">
        <v>6.1873975541091588E-5</v>
      </c>
    </row>
    <row r="22" spans="1:7">
      <c r="A22" s="4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D13" sqref="D13"/>
    </sheetView>
  </sheetViews>
  <sheetFormatPr baseColWidth="10" defaultRowHeight="15"/>
  <cols>
    <col min="1" max="1" width="11.42578125" style="18"/>
    <col min="2" max="2" width="12" style="18" bestFit="1" customWidth="1"/>
    <col min="3" max="3" width="18.5703125" style="18" customWidth="1"/>
    <col min="4" max="6" width="11.42578125" style="18"/>
    <col min="7" max="7" width="12" style="18" bestFit="1" customWidth="1"/>
    <col min="8" max="16384" width="11.42578125" style="18"/>
  </cols>
  <sheetData>
    <row r="1" spans="1:7" ht="18.75">
      <c r="A1" s="32" t="s">
        <v>15</v>
      </c>
    </row>
    <row r="2" spans="1:7">
      <c r="A2" s="33" t="s">
        <v>16</v>
      </c>
      <c r="B2" s="34" t="s">
        <v>17</v>
      </c>
      <c r="E2" s="38" t="s">
        <v>19</v>
      </c>
      <c r="F2" s="18" t="s">
        <v>28</v>
      </c>
      <c r="G2" s="18">
        <f t="array" ref="G2:G4">TRANSPOSE(Xi)</f>
        <v>0.33333333333333331</v>
      </c>
    </row>
    <row r="3" spans="1:7">
      <c r="A3" s="36" t="s">
        <v>18</v>
      </c>
      <c r="B3" s="37">
        <v>0.33333333333333331</v>
      </c>
      <c r="C3" s="37">
        <v>0.33333333333333331</v>
      </c>
      <c r="D3" s="37">
        <v>0.33333333333333331</v>
      </c>
      <c r="E3" s="35">
        <v>1</v>
      </c>
      <c r="G3" s="18">
        <v>0.33333333333333331</v>
      </c>
    </row>
    <row r="4" spans="1:7">
      <c r="A4" s="39" t="s">
        <v>20</v>
      </c>
      <c r="B4" s="40">
        <v>1</v>
      </c>
      <c r="C4" s="40">
        <v>1</v>
      </c>
      <c r="D4" s="40">
        <v>1</v>
      </c>
      <c r="G4" s="18">
        <v>0.33333333333333331</v>
      </c>
    </row>
    <row r="5" spans="1:7">
      <c r="A5" s="42" t="s">
        <v>21</v>
      </c>
      <c r="B5" s="41">
        <f t="array" ref="B5">MMULT(B3:D3,TRANSPOSE(B4:D4))</f>
        <v>1</v>
      </c>
    </row>
    <row r="6" spans="1:7">
      <c r="A6" s="18" t="s">
        <v>22</v>
      </c>
      <c r="B6" s="18">
        <f t="array" ref="B6">MMULT(B3:D3,[1]Données!L8:L10)</f>
        <v>2.4316756164736165E-4</v>
      </c>
    </row>
    <row r="7" spans="1:7">
      <c r="A7" s="18" t="s">
        <v>23</v>
      </c>
      <c r="B7" s="18">
        <f>B6</f>
        <v>2.4316756164736165E-4</v>
      </c>
      <c r="G7" s="18">
        <f t="array" ref="G7:G9">MMULT(Var_cov,TXI)</f>
        <v>3.3265258130732285E-5</v>
      </c>
    </row>
    <row r="8" spans="1:7">
      <c r="A8" s="18" t="s">
        <v>30</v>
      </c>
      <c r="B8" s="18">
        <f>MMULT(Xi,G7:G9)</f>
        <v>5.7032344892543295E-5</v>
      </c>
      <c r="G8" s="18">
        <v>7.5957801005806027E-5</v>
      </c>
    </row>
    <row r="9" spans="1:7">
      <c r="A9" s="18" t="s">
        <v>29</v>
      </c>
      <c r="B9" s="18">
        <f>SQRT(B8)</f>
        <v>7.5519762243099848E-3</v>
      </c>
      <c r="G9" s="18">
        <v>6.1873975541091588E-5</v>
      </c>
    </row>
    <row r="11" spans="1:7">
      <c r="A11" s="47" t="s">
        <v>32</v>
      </c>
      <c r="B11" s="47" t="s">
        <v>31</v>
      </c>
      <c r="C11" s="18" t="s">
        <v>38</v>
      </c>
    </row>
    <row r="12" spans="1:7">
      <c r="A12" s="18" t="s">
        <v>33</v>
      </c>
      <c r="B12" s="18" t="s">
        <v>5</v>
      </c>
      <c r="C12" s="18" t="s">
        <v>6</v>
      </c>
      <c r="D12" s="18" t="s">
        <v>7</v>
      </c>
      <c r="E12" s="18" t="s">
        <v>19</v>
      </c>
      <c r="F12" s="18" t="s">
        <v>28</v>
      </c>
      <c r="G12" s="18">
        <f t="array" ref="G12:G14">TRANSPOSE(Xi)</f>
        <v>0.33333333333333331</v>
      </c>
    </row>
    <row r="13" spans="1:7">
      <c r="A13" s="18" t="s">
        <v>34</v>
      </c>
      <c r="B13" s="48">
        <v>18230818.29559397</v>
      </c>
      <c r="C13" s="48">
        <v>1</v>
      </c>
      <c r="D13" s="48">
        <v>53687091.533333339</v>
      </c>
      <c r="E13" s="48">
        <v>1</v>
      </c>
      <c r="G13" s="18">
        <v>0.33333333333333331</v>
      </c>
    </row>
    <row r="14" spans="1:7">
      <c r="A14" s="18" t="s">
        <v>35</v>
      </c>
      <c r="B14" s="18">
        <v>1</v>
      </c>
      <c r="C14" s="18">
        <v>1</v>
      </c>
      <c r="D14" s="18">
        <v>1</v>
      </c>
      <c r="E14" s="18">
        <v>0</v>
      </c>
      <c r="G14" s="18">
        <v>0.33333333333333331</v>
      </c>
    </row>
    <row r="15" spans="1:7">
      <c r="A15" s="42" t="s">
        <v>21</v>
      </c>
      <c r="B15" s="41">
        <f t="array" ref="B15">MMULT(B13:D13,TRANSPOSE(B14:D14))</f>
        <v>71917910.828927308</v>
      </c>
    </row>
    <row r="16" spans="1:7">
      <c r="A16" s="18" t="s">
        <v>36</v>
      </c>
      <c r="B16" s="18">
        <f>MMULT(B13:D13,Données!L8:L10)</f>
        <v>2.4316756025655195E-4</v>
      </c>
    </row>
    <row r="17" spans="1:7">
      <c r="A17" s="18" t="s">
        <v>23</v>
      </c>
      <c r="B17" s="18">
        <f>B16</f>
        <v>2.4316756025655195E-4</v>
      </c>
      <c r="G17" s="18">
        <f t="array" ref="G17:G19">MMULT(Var_cov,TXX)</f>
        <v>3.3265258130732285E-5</v>
      </c>
    </row>
    <row r="18" spans="1:7">
      <c r="A18" s="18" t="s">
        <v>30</v>
      </c>
      <c r="B18" s="18">
        <f t="array" ref="B18">MMULT(B13:D13,G17:G19)</f>
        <v>3928.2867409010232</v>
      </c>
      <c r="G18" s="18">
        <v>7.5957801005806027E-5</v>
      </c>
    </row>
    <row r="19" spans="1:7">
      <c r="A19" s="18" t="s">
        <v>29</v>
      </c>
      <c r="B19" s="18">
        <f>SQRT(B18)</f>
        <v>62.676045989684312</v>
      </c>
      <c r="G19" s="18">
        <v>6.1873975541091588E-5</v>
      </c>
    </row>
    <row r="22" spans="1:7">
      <c r="A22" s="4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C35" sqref="C35"/>
    </sheetView>
  </sheetViews>
  <sheetFormatPr baseColWidth="10" defaultRowHeight="15"/>
  <cols>
    <col min="1" max="1" width="11.42578125" style="18"/>
    <col min="2" max="2" width="12" style="18" bestFit="1" customWidth="1"/>
    <col min="3" max="3" width="18.5703125" style="18" customWidth="1"/>
    <col min="4" max="6" width="11.42578125" style="18"/>
    <col min="7" max="7" width="12" style="18" bestFit="1" customWidth="1"/>
    <col min="8" max="16384" width="11.42578125" style="18"/>
  </cols>
  <sheetData>
    <row r="1" spans="1:7" ht="18.75">
      <c r="A1" s="32" t="s">
        <v>15</v>
      </c>
    </row>
    <row r="2" spans="1:7">
      <c r="A2" s="33" t="s">
        <v>16</v>
      </c>
      <c r="B2" s="34" t="s">
        <v>17</v>
      </c>
      <c r="E2" s="38" t="s">
        <v>19</v>
      </c>
      <c r="F2" s="18" t="s">
        <v>28</v>
      </c>
      <c r="G2" s="18">
        <f t="array" ref="G2:G4">TRANSPOSE(Xi)</f>
        <v>0.33333333333333331</v>
      </c>
    </row>
    <row r="3" spans="1:7">
      <c r="A3" s="36" t="s">
        <v>18</v>
      </c>
      <c r="B3" s="37">
        <v>0.33333333333333331</v>
      </c>
      <c r="C3" s="37">
        <v>0.33333333333333331</v>
      </c>
      <c r="D3" s="37">
        <v>0.33333333333333331</v>
      </c>
      <c r="E3" s="35">
        <v>1</v>
      </c>
      <c r="G3" s="18">
        <v>0.33333333333333331</v>
      </c>
    </row>
    <row r="4" spans="1:7">
      <c r="A4" s="39" t="s">
        <v>20</v>
      </c>
      <c r="B4" s="40">
        <v>1</v>
      </c>
      <c r="C4" s="40">
        <v>1</v>
      </c>
      <c r="D4" s="40">
        <v>1</v>
      </c>
      <c r="G4" s="18">
        <v>0.33333333333333331</v>
      </c>
    </row>
    <row r="5" spans="1:7">
      <c r="A5" s="42" t="s">
        <v>21</v>
      </c>
      <c r="B5" s="41">
        <f t="array" ref="B5">MMULT(B3:D3,TRANSPOSE(B4:D4))</f>
        <v>1</v>
      </c>
    </row>
    <row r="6" spans="1:7">
      <c r="A6" s="18" t="s">
        <v>22</v>
      </c>
      <c r="B6" s="18">
        <f t="array" ref="B6">MMULT(B3:D3,[1]Données!L8:L10)</f>
        <v>2.4316756164736165E-4</v>
      </c>
    </row>
    <row r="7" spans="1:7">
      <c r="A7" s="18" t="s">
        <v>23</v>
      </c>
      <c r="B7" s="18">
        <f>B6</f>
        <v>2.4316756164736165E-4</v>
      </c>
      <c r="G7" s="18">
        <f t="array" ref="G7:G9">MMULT(Var_cov,TXI)</f>
        <v>3.3265258130732285E-5</v>
      </c>
    </row>
    <row r="8" spans="1:7">
      <c r="A8" s="18" t="s">
        <v>30</v>
      </c>
      <c r="B8" s="18">
        <f>MMULT(Xi,G7:G9)</f>
        <v>5.7032344892543295E-5</v>
      </c>
      <c r="G8" s="18">
        <v>7.5957801005806027E-5</v>
      </c>
    </row>
    <row r="9" spans="1:7">
      <c r="A9" s="18" t="s">
        <v>29</v>
      </c>
      <c r="B9" s="18">
        <f>SQRT(B8)</f>
        <v>7.5519762243099848E-3</v>
      </c>
      <c r="G9" s="18">
        <v>6.1873975541091588E-5</v>
      </c>
    </row>
    <row r="11" spans="1:7">
      <c r="A11" s="47" t="s">
        <v>32</v>
      </c>
      <c r="B11" s="47" t="s">
        <v>31</v>
      </c>
      <c r="C11" s="18" t="s">
        <v>44</v>
      </c>
    </row>
    <row r="12" spans="1:7">
      <c r="A12" s="18" t="s">
        <v>33</v>
      </c>
      <c r="B12" s="18" t="s">
        <v>5</v>
      </c>
      <c r="C12" s="18" t="s">
        <v>6</v>
      </c>
      <c r="D12" s="18" t="s">
        <v>7</v>
      </c>
      <c r="E12" s="18" t="s">
        <v>19</v>
      </c>
      <c r="F12" s="18" t="s">
        <v>28</v>
      </c>
      <c r="G12" s="18">
        <f t="array" ref="G12:G14">TRANSPOSE(Xi)</f>
        <v>0.33333333333333331</v>
      </c>
    </row>
    <row r="13" spans="1:7">
      <c r="A13" s="18" t="s">
        <v>34</v>
      </c>
      <c r="B13" s="48">
        <v>1.0000009999999999</v>
      </c>
      <c r="C13" s="48">
        <v>1</v>
      </c>
      <c r="D13" s="48">
        <v>1.0000009999999999</v>
      </c>
      <c r="E13" s="48">
        <v>1</v>
      </c>
      <c r="G13" s="18">
        <v>0.33333333333333331</v>
      </c>
    </row>
    <row r="14" spans="1:7">
      <c r="A14" s="18" t="s">
        <v>35</v>
      </c>
      <c r="B14" s="18">
        <v>1</v>
      </c>
      <c r="C14" s="18">
        <v>1</v>
      </c>
      <c r="D14" s="18">
        <v>1</v>
      </c>
      <c r="E14" s="18">
        <v>0</v>
      </c>
      <c r="G14" s="18">
        <v>0.33333333333333331</v>
      </c>
    </row>
    <row r="15" spans="1:7">
      <c r="A15" s="18" t="s">
        <v>40</v>
      </c>
      <c r="B15" s="51">
        <v>0.01</v>
      </c>
    </row>
    <row r="16" spans="1:7">
      <c r="A16" s="42" t="s">
        <v>21</v>
      </c>
      <c r="B16" s="41">
        <f t="array" ref="B16">MMULT(B13:D13,TRANSPOSE(B14:D14))</f>
        <v>3.0000020000000003</v>
      </c>
    </row>
    <row r="17" spans="1:7">
      <c r="A17" s="18" t="s">
        <v>36</v>
      </c>
      <c r="B17" s="18">
        <f>MMULT(B13:D13,Données!L8:L10)</f>
        <v>7.2950301859198662E-4</v>
      </c>
    </row>
    <row r="18" spans="1:7">
      <c r="A18" s="18" t="s">
        <v>23</v>
      </c>
      <c r="B18" s="18">
        <f>B17</f>
        <v>7.2950301859198662E-4</v>
      </c>
      <c r="G18" s="18">
        <f t="array" ref="G18:G20">MMULT(Var_cov,TXX)</f>
        <v>3.3265258130732285E-5</v>
      </c>
    </row>
    <row r="19" spans="1:7">
      <c r="A19" s="18" t="s">
        <v>30</v>
      </c>
      <c r="B19" s="18">
        <f t="array" ref="B19">MMULT(B13:D13,G18:G20)</f>
        <v>1.7109712981686358E-4</v>
      </c>
      <c r="G19" s="18">
        <v>7.5957801005806027E-5</v>
      </c>
    </row>
    <row r="20" spans="1:7">
      <c r="A20" s="18" t="s">
        <v>29</v>
      </c>
      <c r="B20" s="18">
        <f>SQRT(B19)</f>
        <v>1.3080410154764398E-2</v>
      </c>
      <c r="G20" s="18">
        <v>6.1873975541091588E-5</v>
      </c>
    </row>
    <row r="21" spans="1:7">
      <c r="A21" s="18" t="s">
        <v>41</v>
      </c>
      <c r="B21" s="18">
        <f>B17-B14</f>
        <v>-0.99927049698140802</v>
      </c>
    </row>
    <row r="22" spans="1:7">
      <c r="A22" s="18" t="s">
        <v>42</v>
      </c>
      <c r="B22" s="18">
        <f>B21/B20</f>
        <v>-76.394431455762458</v>
      </c>
    </row>
    <row r="23" spans="1:7">
      <c r="A23" s="47"/>
    </row>
    <row r="24" spans="1:7">
      <c r="A24" s="47" t="s">
        <v>43</v>
      </c>
      <c r="C24" s="18" t="s">
        <v>45</v>
      </c>
    </row>
    <row r="25" spans="1:7">
      <c r="A25" s="18" t="s">
        <v>33</v>
      </c>
      <c r="B25" s="18" t="s">
        <v>5</v>
      </c>
      <c r="C25" s="18" t="s">
        <v>6</v>
      </c>
      <c r="D25" s="18" t="s">
        <v>7</v>
      </c>
      <c r="E25" s="18" t="s">
        <v>19</v>
      </c>
      <c r="F25" s="18" t="s">
        <v>28</v>
      </c>
      <c r="G25" s="18">
        <f t="array" ref="G25:G27">TRANSPOSE(Xi)</f>
        <v>0.33333333333333331</v>
      </c>
    </row>
    <row r="26" spans="1:7">
      <c r="A26" s="18" t="s">
        <v>34</v>
      </c>
      <c r="B26" s="48">
        <v>23592117.426908366</v>
      </c>
      <c r="C26" s="48">
        <v>53687092.200000003</v>
      </c>
      <c r="D26" s="48">
        <v>43613268.442256942</v>
      </c>
      <c r="E26" s="48">
        <v>1</v>
      </c>
      <c r="G26" s="18">
        <v>0.33333333333333331</v>
      </c>
    </row>
    <row r="27" spans="1:7">
      <c r="A27" s="18" t="s">
        <v>35</v>
      </c>
      <c r="B27" s="18">
        <v>1</v>
      </c>
      <c r="C27" s="18">
        <v>1</v>
      </c>
      <c r="D27" s="18">
        <v>1</v>
      </c>
      <c r="E27" s="18">
        <v>0</v>
      </c>
      <c r="G27" s="18">
        <v>0.33333333333333331</v>
      </c>
    </row>
    <row r="28" spans="1:7">
      <c r="A28" s="18" t="s">
        <v>40</v>
      </c>
      <c r="B28" s="51">
        <v>0.01</v>
      </c>
    </row>
    <row r="29" spans="1:7">
      <c r="A29" s="42" t="s">
        <v>21</v>
      </c>
      <c r="B29" s="41">
        <f t="array" ref="B29">MMULT(B26:D26,TRANSPOSE(B27:D27))</f>
        <v>120892478.0691653</v>
      </c>
    </row>
    <row r="30" spans="1:7">
      <c r="A30" s="18" t="s">
        <v>36</v>
      </c>
      <c r="B30" s="18">
        <f>MMULT(B26:D26,Données!L8:L10)</f>
        <v>25688.958361152345</v>
      </c>
    </row>
    <row r="31" spans="1:7">
      <c r="A31" s="18" t="s">
        <v>23</v>
      </c>
      <c r="B31" s="18">
        <f>B30</f>
        <v>25688.958361152345</v>
      </c>
      <c r="G31" s="18">
        <f t="array" ref="G31:G33">MMULT(Var_cov,TXX)</f>
        <v>3.3265258130732285E-5</v>
      </c>
    </row>
    <row r="32" spans="1:7">
      <c r="A32" s="18" t="s">
        <v>30</v>
      </c>
      <c r="B32" s="18">
        <f t="array" ref="B32">MMULT(B26:D26,G31:G33)</f>
        <v>7561.2776468278835</v>
      </c>
      <c r="G32" s="18">
        <v>7.5957801005806027E-5</v>
      </c>
    </row>
    <row r="33" spans="1:7">
      <c r="A33" s="18" t="s">
        <v>29</v>
      </c>
      <c r="B33" s="18">
        <f>SQRT(B32)</f>
        <v>86.955607334017756</v>
      </c>
      <c r="G33" s="18">
        <v>6.1873975541091588E-5</v>
      </c>
    </row>
    <row r="34" spans="1:7">
      <c r="A34" s="18" t="s">
        <v>41</v>
      </c>
      <c r="B34" s="18">
        <f>B30-B27</f>
        <v>25687.958361152345</v>
      </c>
    </row>
    <row r="35" spans="1:7">
      <c r="A35" s="18" t="s">
        <v>42</v>
      </c>
      <c r="B35" s="18">
        <f>B34/B33</f>
        <v>295.41462763267941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Views>
    <sheetView topLeftCell="A3" workbookViewId="0">
      <selection activeCell="C43" sqref="C43"/>
    </sheetView>
  </sheetViews>
  <sheetFormatPr baseColWidth="10" defaultRowHeight="15"/>
  <cols>
    <col min="4" max="4" width="12" bestFit="1" customWidth="1"/>
  </cols>
  <sheetData>
    <row r="1" spans="1:8" s="18" customFormat="1">
      <c r="A1" s="18" t="s">
        <v>51</v>
      </c>
      <c r="D1" s="18" t="s">
        <v>50</v>
      </c>
      <c r="E1" s="18">
        <f>MMULT('P2'!B13:D13,MMULT(Données!H9:J11,'P2'!G12:G14))</f>
        <v>3928.2867409010232</v>
      </c>
      <c r="G1" s="18" t="s">
        <v>52</v>
      </c>
    </row>
    <row r="2" spans="1:8">
      <c r="A2" s="18" t="s">
        <v>46</v>
      </c>
      <c r="B2" s="18" t="s">
        <v>47</v>
      </c>
      <c r="C2" s="18" t="s">
        <v>48</v>
      </c>
      <c r="D2" s="18" t="s">
        <v>49</v>
      </c>
      <c r="F2" s="18" t="s">
        <v>53</v>
      </c>
      <c r="G2" s="18" t="s">
        <v>54</v>
      </c>
      <c r="H2" s="18" t="s">
        <v>29</v>
      </c>
    </row>
    <row r="3" spans="1:8">
      <c r="A3">
        <v>1</v>
      </c>
      <c r="B3">
        <f>1-A3</f>
        <v>0</v>
      </c>
      <c r="C3">
        <f>(A3*'P0 et P1'!$B$16)+(B3*'P2'!$B$16)</f>
        <v>5.0520568700881171E-4</v>
      </c>
      <c r="D3">
        <f>SQRT((A3^2*'P0 et P1'!$B$18)+(B3^2*'P2'!$B$18)+(2*A3*B3*$E$1))</f>
        <v>5.7676070771152934E-3</v>
      </c>
      <c r="F3" s="18">
        <v>0</v>
      </c>
      <c r="G3" s="51">
        <f>'P3'!$B$15+F3*('P3'!$B$17-'P3'!$B$15)</f>
        <v>0.01</v>
      </c>
      <c r="H3">
        <f>F3*'P3'!$B$20</f>
        <v>0</v>
      </c>
    </row>
    <row r="4" spans="1:8">
      <c r="A4">
        <v>0.9</v>
      </c>
      <c r="B4" s="18">
        <f t="shared" ref="B4:B28" si="0">1-A4</f>
        <v>9.9999999999999978E-2</v>
      </c>
      <c r="C4" s="18">
        <f>(A4*'P0 et P1'!$B$16)+(B4*'P2'!$B$16)</f>
        <v>4.7900187433358573E-4</v>
      </c>
      <c r="D4" s="18">
        <f>SQRT((A4^2*'P0 et P1'!$B$18)+(B4^2*'P2'!$B$18)+(2*A4*B4*$E$1))</f>
        <v>27.319855558111581</v>
      </c>
      <c r="F4">
        <v>0.1</v>
      </c>
      <c r="G4" s="51">
        <f>'P3'!$B$15+F4*('P3'!$B$17-'P3'!$B$15)</f>
        <v>9.0729503018591989E-3</v>
      </c>
      <c r="H4" s="18">
        <f>F4*'P3'!$B$20</f>
        <v>1.3080410154764398E-3</v>
      </c>
    </row>
    <row r="5" spans="1:8">
      <c r="A5" s="18">
        <v>0.8</v>
      </c>
      <c r="B5" s="18">
        <f t="shared" si="0"/>
        <v>0.19999999999999996</v>
      </c>
      <c r="C5" s="18">
        <f>(A5*'P0 et P1'!$B$16)+(B5*'P2'!$B$16)</f>
        <v>4.5279806165835976E-4</v>
      </c>
      <c r="D5" s="18">
        <f>SQRT((A5^2*'P0 et P1'!$B$18)+(B5^2*'P2'!$B$18)+(2*A5*B5*$E$1))</f>
        <v>37.60562787687708</v>
      </c>
      <c r="F5" s="18">
        <v>0.2</v>
      </c>
      <c r="G5" s="51">
        <f>'P3'!$B$15+F5*('P3'!$B$17-'P3'!$B$15)</f>
        <v>8.1459006037183975E-3</v>
      </c>
      <c r="H5" s="18">
        <f>F5*'P3'!$B$20</f>
        <v>2.6160820309528796E-3</v>
      </c>
    </row>
    <row r="6" spans="1:8">
      <c r="A6" s="18">
        <v>0.7</v>
      </c>
      <c r="B6" s="18">
        <f t="shared" si="0"/>
        <v>0.30000000000000004</v>
      </c>
      <c r="C6" s="18">
        <f>(A6*'P0 et P1'!$B$16)+(B6*'P2'!$B$16)</f>
        <v>4.2659424898313378E-4</v>
      </c>
      <c r="D6" s="18">
        <f>SQRT((A6^2*'P0 et P1'!$B$18)+(B6^2*'P2'!$B$18)+(2*A6*B6*$E$1))</f>
        <v>44.759649844022626</v>
      </c>
      <c r="F6" s="18">
        <v>0.3</v>
      </c>
      <c r="G6" s="51">
        <f>'P3'!$B$15+F6*('P3'!$B$17-'P3'!$B$15)</f>
        <v>7.2188509055775962E-3</v>
      </c>
      <c r="H6" s="18">
        <f>F6*'P3'!$B$20</f>
        <v>3.9241230464293194E-3</v>
      </c>
    </row>
    <row r="7" spans="1:8">
      <c r="A7" s="18">
        <v>0.6</v>
      </c>
      <c r="B7" s="18">
        <f t="shared" si="0"/>
        <v>0.4</v>
      </c>
      <c r="C7" s="18">
        <f>(A7*'P0 et P1'!$B$16)+(B7*'P2'!$B$16)</f>
        <v>4.0039043630790781E-4</v>
      </c>
      <c r="D7" s="18">
        <f>SQRT((A7^2*'P0 et P1'!$B$18)+(B7^2*'P2'!$B$18)+(2*A7*B7*$E$1))</f>
        <v>50.140836911166126</v>
      </c>
      <c r="F7" s="18">
        <v>0.4</v>
      </c>
      <c r="G7" s="51">
        <f>'P3'!$B$15+F7*('P3'!$B$17-'P3'!$B$15)</f>
        <v>6.2918012074367948E-3</v>
      </c>
      <c r="H7" s="18">
        <f>F7*'P3'!$B$20</f>
        <v>5.2321640619057593E-3</v>
      </c>
    </row>
    <row r="8" spans="1:8">
      <c r="A8" s="18">
        <v>0.5</v>
      </c>
      <c r="B8" s="18">
        <f t="shared" si="0"/>
        <v>0.5</v>
      </c>
      <c r="C8" s="18">
        <f>(A8*'P0 et P1'!$B$16)+(B8*'P2'!$B$16)</f>
        <v>3.7418662363268183E-4</v>
      </c>
      <c r="D8" s="18">
        <f>SQRT((A8^2*'P0 et P1'!$B$18)+(B8^2*'P2'!$B$18)+(2*A8*B8*$E$1))</f>
        <v>54.279048112435518</v>
      </c>
      <c r="F8" s="18">
        <v>0.5</v>
      </c>
      <c r="G8" s="51">
        <f>'P3'!$B$15+F8*('P3'!$B$17-'P3'!$B$15)</f>
        <v>5.3647515092959935E-3</v>
      </c>
      <c r="H8" s="18">
        <f>F8*'P3'!$B$20</f>
        <v>6.5402050773821991E-3</v>
      </c>
    </row>
    <row r="9" spans="1:8">
      <c r="A9" s="18">
        <v>0.4</v>
      </c>
      <c r="B9" s="18">
        <f t="shared" si="0"/>
        <v>0.6</v>
      </c>
      <c r="C9" s="18">
        <f>(A9*'P0 et P1'!$B$16)+(B9*'P2'!$B$16)</f>
        <v>3.4798281095745585E-4</v>
      </c>
      <c r="D9" s="18">
        <f>SQRT((A9^2*'P0 et P1'!$B$18)+(B9^2*'P2'!$B$18)+(2*A9*B9*$E$1))</f>
        <v>57.443545047979988</v>
      </c>
      <c r="F9" s="18">
        <v>0.6</v>
      </c>
      <c r="G9" s="51">
        <f>'P3'!$B$15+F9*('P3'!$B$17-'P3'!$B$15)</f>
        <v>4.4377018111551921E-3</v>
      </c>
      <c r="H9" s="18">
        <f>F9*'P3'!$B$20</f>
        <v>7.8482460928586389E-3</v>
      </c>
    </row>
    <row r="10" spans="1:8">
      <c r="A10" s="18">
        <v>0.3</v>
      </c>
      <c r="B10" s="18">
        <f t="shared" si="0"/>
        <v>0.7</v>
      </c>
      <c r="C10" s="18">
        <f>(A10*'P0 et P1'!$B$16)+(B10*'P2'!$B$16)</f>
        <v>3.2177899828222988E-4</v>
      </c>
      <c r="D10" s="18">
        <f>SQRT((A10^2*'P0 et P1'!$B$18)+(B10^2*'P2'!$B$18)+(2*A10*B10*$E$1))</f>
        <v>59.78913728440817</v>
      </c>
      <c r="F10" s="18">
        <v>0.7</v>
      </c>
      <c r="G10" s="51">
        <f>'P3'!$B$15+F10*('P3'!$B$17-'P3'!$B$15)</f>
        <v>3.5106521130143908E-3</v>
      </c>
      <c r="H10" s="18">
        <f>F10*'P3'!$B$20</f>
        <v>9.1562871083350778E-3</v>
      </c>
    </row>
    <row r="11" spans="1:8">
      <c r="A11" s="18">
        <v>0.2</v>
      </c>
      <c r="B11" s="18">
        <f t="shared" si="0"/>
        <v>0.8</v>
      </c>
      <c r="C11" s="18">
        <f>(A11*'P0 et P1'!$B$16)+(B11*'P2'!$B$16)</f>
        <v>2.955751856070039E-4</v>
      </c>
      <c r="D11" s="18">
        <f>SQRT((A11^2*'P0 et P1'!$B$18)+(B11^2*'P2'!$B$18)+(2*A11*B11*$E$1))</f>
        <v>61.409732718809273</v>
      </c>
      <c r="F11" s="18">
        <v>0.8</v>
      </c>
      <c r="G11" s="51">
        <f>'P3'!$B$15+F11*('P3'!$B$17-'P3'!$B$15)</f>
        <v>2.5836024148735894E-3</v>
      </c>
      <c r="H11" s="18">
        <f>F11*'P3'!$B$20</f>
        <v>1.0464328123811519E-2</v>
      </c>
    </row>
    <row r="12" spans="1:8">
      <c r="A12" s="18">
        <v>0.1</v>
      </c>
      <c r="B12" s="18">
        <f t="shared" si="0"/>
        <v>0.9</v>
      </c>
      <c r="C12" s="18">
        <f>(A12*'P0 et P1'!$B$16)+(B12*'P2'!$B$16)</f>
        <v>2.6937137293177793E-4</v>
      </c>
      <c r="D12" s="18">
        <f>SQRT((A12^2*'P0 et P1'!$B$18)+(B12^2*'P2'!$B$18)+(2*A12*B12*$E$1))</f>
        <v>62.361878369919758</v>
      </c>
      <c r="F12" s="18">
        <v>0.9</v>
      </c>
      <c r="G12" s="51">
        <f>'P3'!$B$15+F12*('P3'!$B$17-'P3'!$B$15)</f>
        <v>1.6565527167327881E-3</v>
      </c>
      <c r="H12" s="18">
        <f>F12*'P3'!$B$20</f>
        <v>1.1772369139287959E-2</v>
      </c>
    </row>
    <row r="13" spans="1:8">
      <c r="A13" s="18">
        <v>0</v>
      </c>
      <c r="B13" s="18">
        <f t="shared" si="0"/>
        <v>1</v>
      </c>
      <c r="C13" s="18">
        <f>(A13*'P0 et P1'!$B$16)+(B13*'P2'!$B$16)</f>
        <v>2.4316756025655195E-4</v>
      </c>
      <c r="D13" s="18">
        <f>SQRT((A13^2*'P0 et P1'!$B$18)+(B13^2*'P2'!$B$18)+(2*A13*B13*$E$1))</f>
        <v>62.676045989684312</v>
      </c>
      <c r="F13" s="18">
        <v>1</v>
      </c>
      <c r="G13" s="51">
        <f>'P3'!$B$15+F13*('P3'!$B$17-'P3'!$B$15)</f>
        <v>7.2950301859198673E-4</v>
      </c>
      <c r="H13" s="18">
        <f>F13*'P3'!$B$20</f>
        <v>1.3080410154764398E-2</v>
      </c>
    </row>
    <row r="14" spans="1:8">
      <c r="A14" s="18">
        <v>-0.1</v>
      </c>
      <c r="B14" s="18">
        <f t="shared" si="0"/>
        <v>1.1000000000000001</v>
      </c>
      <c r="C14" s="18">
        <f>(A14*'P0 et P1'!$B$16)+(B14*'P2'!$B$16)</f>
        <v>2.1696374758132598E-4</v>
      </c>
      <c r="D14" s="18">
        <f>SQRT((A14^2*'P0 et P1'!$B$18)+(B14^2*'P2'!$B$18)+(2*A14*B14*$E$1))</f>
        <v>62.361878369919765</v>
      </c>
      <c r="F14" s="18">
        <v>1.1000000000000001</v>
      </c>
      <c r="G14" s="51">
        <f>'P3'!$B$15+F14*('P3'!$B$17-'P3'!$B$15)</f>
        <v>-1.9754667954881462E-4</v>
      </c>
      <c r="H14" s="18">
        <f>F14*'P3'!$B$20</f>
        <v>1.4388451170240839E-2</v>
      </c>
    </row>
    <row r="15" spans="1:8">
      <c r="A15" s="18">
        <v>-0.2</v>
      </c>
      <c r="B15" s="18">
        <f t="shared" si="0"/>
        <v>1.2</v>
      </c>
      <c r="C15" s="18">
        <f>(A15*'P0 et P1'!$B$16)+(B15*'P2'!$B$16)</f>
        <v>1.907599349061E-4</v>
      </c>
      <c r="D15" s="18">
        <f>SQRT((A15^2*'P0 et P1'!$B$18)+(B15^2*'P2'!$B$18)+(2*A15*B15*$E$1))</f>
        <v>61.409732718809266</v>
      </c>
      <c r="F15" s="18">
        <v>1.2</v>
      </c>
      <c r="G15" s="51">
        <f>'P3'!$B$15+F15*('P3'!$B$17-'P3'!$B$15)</f>
        <v>-1.124596377689616E-3</v>
      </c>
      <c r="H15" s="18">
        <f>F15*'P3'!$B$20</f>
        <v>1.5696492185717278E-2</v>
      </c>
    </row>
    <row r="16" spans="1:8">
      <c r="A16" s="18">
        <v>-0.3</v>
      </c>
      <c r="B16" s="18">
        <f t="shared" si="0"/>
        <v>1.3</v>
      </c>
      <c r="C16" s="18">
        <f>(A16*'P0 et P1'!$B$16)+(B16*'P2'!$B$16)</f>
        <v>1.6455612223087402E-4</v>
      </c>
      <c r="D16" s="18">
        <f>SQRT((A16^2*'P0 et P1'!$B$18)+(B16^2*'P2'!$B$18)+(2*A16*B16*$E$1))</f>
        <v>59.789137284408184</v>
      </c>
      <c r="F16" s="18">
        <v>1.3</v>
      </c>
      <c r="G16" s="51">
        <f>'P3'!$B$15+F16*('P3'!$B$17-'P3'!$B$15)</f>
        <v>-2.0516460758304173E-3</v>
      </c>
      <c r="H16" s="18">
        <f>F16*'P3'!$B$20</f>
        <v>1.7004533201193717E-2</v>
      </c>
    </row>
    <row r="17" spans="1:8">
      <c r="A17" s="18">
        <v>-0.4</v>
      </c>
      <c r="B17" s="18">
        <f t="shared" si="0"/>
        <v>1.4</v>
      </c>
      <c r="C17" s="18">
        <f>(A17*'P0 et P1'!$B$16)+(B17*'P2'!$B$16)</f>
        <v>1.3835230955564805E-4</v>
      </c>
      <c r="D17" s="18">
        <f>SQRT((A17^2*'P0 et P1'!$B$18)+(B17^2*'P2'!$B$18)+(2*A17*B17*$E$1))</f>
        <v>57.443545047979981</v>
      </c>
      <c r="F17" s="18">
        <v>1.4</v>
      </c>
      <c r="G17" s="51">
        <f>'P3'!$B$15+F17*('P3'!$B$17-'P3'!$B$15)</f>
        <v>-2.9786957739712187E-3</v>
      </c>
      <c r="H17" s="18">
        <f>F17*'P3'!$B$20</f>
        <v>1.8312574216670156E-2</v>
      </c>
    </row>
    <row r="18" spans="1:8">
      <c r="A18" s="18">
        <v>-0.5</v>
      </c>
      <c r="B18" s="18">
        <f t="shared" si="0"/>
        <v>1.5</v>
      </c>
      <c r="C18" s="18">
        <f>(A18*'P0 et P1'!$B$16)+(B18*'P2'!$B$16)</f>
        <v>1.1214849688042207E-4</v>
      </c>
      <c r="D18" s="18">
        <f>SQRT((A18^2*'P0 et P1'!$B$18)+(B18^2*'P2'!$B$18)+(2*A18*B18*$E$1))</f>
        <v>54.279048112435518</v>
      </c>
      <c r="F18" s="18">
        <v>1.5</v>
      </c>
      <c r="G18" s="51">
        <f>'P3'!$B$15+F18*('P3'!$B$17-'P3'!$B$15)</f>
        <v>-3.90574547211202E-3</v>
      </c>
      <c r="H18" s="18">
        <f>F18*'P3'!$B$20</f>
        <v>1.9620615232146598E-2</v>
      </c>
    </row>
    <row r="19" spans="1:8">
      <c r="A19" s="18">
        <v>-0.6</v>
      </c>
      <c r="B19" s="18">
        <f t="shared" si="0"/>
        <v>1.6</v>
      </c>
      <c r="C19" s="18">
        <f>(A19*'P0 et P1'!$B$16)+(B19*'P2'!$B$16)</f>
        <v>8.5944684205196097E-5</v>
      </c>
      <c r="D19" s="18">
        <f>SQRT((A19^2*'P0 et P1'!$B$18)+(B19^2*'P2'!$B$18)+(2*A19*B19*$E$1))</f>
        <v>50.140836911166133</v>
      </c>
      <c r="F19" s="18">
        <v>1.6</v>
      </c>
      <c r="G19" s="51">
        <f>'P3'!$B$15+F19*('P3'!$B$17-'P3'!$B$15)</f>
        <v>-4.8327951702528214E-3</v>
      </c>
      <c r="H19" s="18">
        <f>F19*'P3'!$B$20</f>
        <v>2.0928656247623037E-2</v>
      </c>
    </row>
    <row r="20" spans="1:8">
      <c r="A20" s="18">
        <v>-0.7</v>
      </c>
      <c r="B20" s="18">
        <f t="shared" si="0"/>
        <v>1.7</v>
      </c>
      <c r="C20" s="18">
        <f>(A20*'P0 et P1'!$B$16)+(B20*'P2'!$B$16)</f>
        <v>5.9740871529970121E-5</v>
      </c>
      <c r="D20" s="18">
        <f>SQRT((A20^2*'P0 et P1'!$B$18)+(B20^2*'P2'!$B$18)+(2*A20*B20*$E$1))</f>
        <v>44.759649844022604</v>
      </c>
      <c r="F20" s="18">
        <v>1.7</v>
      </c>
      <c r="G20" s="51">
        <f>'P3'!$B$15+F20*('P3'!$B$17-'P3'!$B$15)</f>
        <v>-5.7598448683936227E-3</v>
      </c>
      <c r="H20" s="18">
        <f>F20*'P3'!$B$20</f>
        <v>2.2236697263099476E-2</v>
      </c>
    </row>
    <row r="21" spans="1:8">
      <c r="A21" s="18">
        <v>-0.8</v>
      </c>
      <c r="B21" s="18">
        <f t="shared" si="0"/>
        <v>1.8</v>
      </c>
      <c r="C21" s="18">
        <f>(A21*'P0 et P1'!$B$16)+(B21*'P2'!$B$16)</f>
        <v>3.3537058854744145E-5</v>
      </c>
      <c r="D21" s="18">
        <f>SQRT((A21^2*'P0 et P1'!$B$18)+(B21^2*'P2'!$B$18)+(2*A21*B21*$E$1))</f>
        <v>37.60562787687708</v>
      </c>
      <c r="F21" s="18">
        <v>1.8</v>
      </c>
      <c r="G21" s="51">
        <f>'P3'!$B$15+F21*('P3'!$B$17-'P3'!$B$15)</f>
        <v>-6.6868945665344241E-3</v>
      </c>
      <c r="H21" s="18">
        <f>F21*'P3'!$B$20</f>
        <v>2.3544738278575918E-2</v>
      </c>
    </row>
    <row r="22" spans="1:8">
      <c r="A22" s="18">
        <v>-0.9</v>
      </c>
      <c r="B22" s="18">
        <f t="shared" si="0"/>
        <v>1.9</v>
      </c>
      <c r="C22" s="18">
        <f>(A22*'P0 et P1'!$B$16)+(B22*'P2'!$B$16)</f>
        <v>7.3332461795181693E-6</v>
      </c>
      <c r="D22" s="18">
        <f>SQRT((A22^2*'P0 et P1'!$B$18)+(B22^2*'P2'!$B$18)+(2*A22*B22*$E$1))</f>
        <v>27.319855558111581</v>
      </c>
      <c r="F22" s="18">
        <v>1.9</v>
      </c>
      <c r="G22" s="51">
        <f>'P3'!$B$15+F22*('P3'!$B$17-'P3'!$B$15)</f>
        <v>-7.6139442646752254E-3</v>
      </c>
      <c r="H22" s="18">
        <f>F22*'P3'!$B$20</f>
        <v>2.4852779294052354E-2</v>
      </c>
    </row>
    <row r="23" spans="1:8">
      <c r="A23" s="18">
        <v>-1</v>
      </c>
      <c r="B23" s="18">
        <f t="shared" si="0"/>
        <v>2</v>
      </c>
      <c r="C23" s="18">
        <f>(A23*'P0 et P1'!$B$16)+(B23*'P2'!$B$16)</f>
        <v>-1.8870566495707806E-5</v>
      </c>
      <c r="D23" s="18">
        <f>SQRT((A23^2*'P0 et P1'!$B$18)+(B23^2*'P2'!$B$18)+(2*A23*B23*$E$1))</f>
        <v>5.7676070226137695E-3</v>
      </c>
      <c r="F23" s="18">
        <v>2</v>
      </c>
      <c r="G23" s="51">
        <f>'P3'!$B$15+F23*('P3'!$B$17-'P3'!$B$15)</f>
        <v>-8.5409939628160268E-3</v>
      </c>
      <c r="H23" s="18">
        <f>F23*'P3'!$B$20</f>
        <v>2.6160820309528796E-2</v>
      </c>
    </row>
    <row r="24" spans="1:8">
      <c r="A24" s="18">
        <v>-1.1000000000000001</v>
      </c>
      <c r="B24" s="18">
        <f t="shared" si="0"/>
        <v>2.1</v>
      </c>
      <c r="C24" s="18">
        <f>(A24*'P0 et P1'!$B$16)+(B24*'P2'!$B$16)</f>
        <v>-4.5074379170933782E-5</v>
      </c>
      <c r="D24" s="18" t="e">
        <f>SQRT((A24^2*'P0 et P1'!$B$18)+(B24^2*'P2'!$B$18)+(2*A24*B24*$E$1))</f>
        <v>#NUM!</v>
      </c>
      <c r="F24" s="18">
        <v>2.1</v>
      </c>
      <c r="G24" s="51">
        <f>'P3'!$B$15+F24*('P3'!$B$17-'P3'!$B$15)</f>
        <v>-9.4680436609568281E-3</v>
      </c>
      <c r="H24" s="18">
        <f>F24*'P3'!$B$20</f>
        <v>2.7468861325005239E-2</v>
      </c>
    </row>
    <row r="25" spans="1:8">
      <c r="A25" s="18">
        <v>-1.2</v>
      </c>
      <c r="B25" s="18">
        <f t="shared" si="0"/>
        <v>2.2000000000000002</v>
      </c>
      <c r="C25" s="18">
        <f>(A25*'P0 et P1'!$B$16)+(B25*'P2'!$B$16)</f>
        <v>-7.1278191846159758E-5</v>
      </c>
      <c r="D25" s="18" t="e">
        <f>SQRT((A25^2*'P0 et P1'!$B$18)+(B25^2*'P2'!$B$18)+(2*A25*B25*$E$1))</f>
        <v>#NUM!</v>
      </c>
      <c r="F25" s="18">
        <v>2.2000000000000002</v>
      </c>
      <c r="G25" s="51">
        <f>'P3'!$B$15+F25*('P3'!$B$17-'P3'!$B$15)</f>
        <v>-1.0395093359097629E-2</v>
      </c>
      <c r="H25" s="18">
        <f>F25*'P3'!$B$20</f>
        <v>2.8776902340481678E-2</v>
      </c>
    </row>
    <row r="26" spans="1:8">
      <c r="A26" s="18">
        <v>-1.3</v>
      </c>
      <c r="B26" s="18">
        <f t="shared" si="0"/>
        <v>2.2999999999999998</v>
      </c>
      <c r="C26" s="18">
        <f>(A26*'P0 et P1'!$B$16)+(B26*'P2'!$B$16)</f>
        <v>-9.7482004521385734E-5</v>
      </c>
      <c r="D26" s="18" t="e">
        <f>SQRT((A26^2*'P0 et P1'!$B$18)+(B26^2*'P2'!$B$18)+(2*A26*B26*$E$1))</f>
        <v>#NUM!</v>
      </c>
      <c r="F26" s="18">
        <v>2.2999999999999998</v>
      </c>
      <c r="G26" s="51">
        <f>'P3'!$B$15+F26*('P3'!$B$17-'P3'!$B$15)</f>
        <v>-1.1322143057238431E-2</v>
      </c>
      <c r="H26" s="18">
        <f>F26*'P3'!$B$20</f>
        <v>3.0084943355958113E-2</v>
      </c>
    </row>
    <row r="27" spans="1:8">
      <c r="A27" s="18">
        <v>-1.4</v>
      </c>
      <c r="B27" s="18">
        <f t="shared" si="0"/>
        <v>2.4</v>
      </c>
      <c r="C27" s="18">
        <f>(A27*'P0 et P1'!$B$16)+(B27*'P2'!$B$16)</f>
        <v>-1.2368581719661171E-4</v>
      </c>
      <c r="D27" s="18" t="e">
        <f>SQRT((A27^2*'P0 et P1'!$B$18)+(B27^2*'P2'!$B$18)+(2*A27*B27*$E$1))</f>
        <v>#NUM!</v>
      </c>
      <c r="F27" s="18">
        <v>2.4</v>
      </c>
      <c r="G27" s="51">
        <f>'P3'!$B$15+F27*('P3'!$B$17-'P3'!$B$15)</f>
        <v>-1.2249192755379232E-2</v>
      </c>
      <c r="H27" s="18">
        <f>F27*'P3'!$B$20</f>
        <v>3.1392984371434556E-2</v>
      </c>
    </row>
    <row r="28" spans="1:8">
      <c r="A28" s="18">
        <v>-1.5</v>
      </c>
      <c r="B28" s="18">
        <f t="shared" si="0"/>
        <v>2.5</v>
      </c>
      <c r="C28" s="18">
        <f>(A28*'P0 et P1'!$B$16)+(B28*'P2'!$B$16)</f>
        <v>-1.4988962987183769E-4</v>
      </c>
      <c r="D28" s="18" t="e">
        <f>SQRT((A28^2*'P0 et P1'!$B$18)+(B28^2*'P2'!$B$18)+(2*A28*B28*$E$1))</f>
        <v>#NUM!</v>
      </c>
      <c r="F28" s="18">
        <v>2.5</v>
      </c>
      <c r="G28" s="51">
        <f>'P3'!$B$15+F28*('P3'!$B$17-'P3'!$B$15)</f>
        <v>-1.3176242453520033E-2</v>
      </c>
      <c r="H28" s="18">
        <f>F28*'P3'!$B$20</f>
        <v>3.2701025386910998E-2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" workbookViewId="0">
      <selection activeCell="L9" sqref="L9"/>
    </sheetView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3</vt:i4>
      </vt:variant>
    </vt:vector>
  </HeadingPairs>
  <TitlesOfParts>
    <vt:vector size="9" baseType="lpstr">
      <vt:lpstr>Données</vt:lpstr>
      <vt:lpstr>P0 et P1</vt:lpstr>
      <vt:lpstr>P2</vt:lpstr>
      <vt:lpstr>P3</vt:lpstr>
      <vt:lpstr>FE</vt:lpstr>
      <vt:lpstr>FP</vt:lpstr>
      <vt:lpstr>TXI</vt:lpstr>
      <vt:lpstr>TXX</vt:lpstr>
      <vt:lpstr>Xi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elfarissi</dc:creator>
  <cp:lastModifiedBy>n</cp:lastModifiedBy>
  <dcterms:created xsi:type="dcterms:W3CDTF">2010-02-14T20:53:35Z</dcterms:created>
  <dcterms:modified xsi:type="dcterms:W3CDTF">2010-02-15T03:31:40Z</dcterms:modified>
</cp:coreProperties>
</file>