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e0bbfcfdc59e0/Desktop/ESIA/MODELOS ESTOCASTICOS/PROYECTO/"/>
    </mc:Choice>
  </mc:AlternateContent>
  <xr:revisionPtr revIDLastSave="0" documentId="8_{B8636BBC-C7A4-41BC-A0B0-D567377879DC}" xr6:coauthVersionLast="47" xr6:coauthVersionMax="47" xr10:uidLastSave="{00000000-0000-0000-0000-000000000000}"/>
  <bookViews>
    <workbookView xWindow="-108" yWindow="-108" windowWidth="23256" windowHeight="12456" xr2:uid="{6C28B92F-C706-419A-A69A-76D91990B9A0}"/>
  </bookViews>
  <sheets>
    <sheet name="Hoja1" sheetId="1" r:id="rId1"/>
  </sheets>
  <definedNames>
    <definedName name="_xlnm.Print_Area" localSheetId="0">Hoja1!$A$1:$AP$48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7" i="1" l="1"/>
  <c r="AN37" i="1"/>
  <c r="AK37" i="1"/>
  <c r="AL34" i="1"/>
  <c r="AE44" i="1"/>
  <c r="AE46" i="1" s="1"/>
  <c r="AH21" i="1"/>
  <c r="AF21" i="1"/>
  <c r="AI21" i="1" s="1"/>
  <c r="AH20" i="1"/>
  <c r="AF20" i="1"/>
  <c r="AH19" i="1"/>
  <c r="AF19" i="1"/>
  <c r="AH17" i="1"/>
  <c r="AF17" i="1"/>
  <c r="AI17" i="1" s="1"/>
  <c r="AH16" i="1"/>
  <c r="AF16" i="1"/>
  <c r="AI16" i="1" s="1"/>
  <c r="AH15" i="1"/>
  <c r="AI15" i="1" s="1"/>
  <c r="AF15" i="1"/>
  <c r="AH14" i="1"/>
  <c r="AF14" i="1"/>
  <c r="AI14" i="1" s="1"/>
  <c r="D26" i="1"/>
  <c r="E24" i="1" s="1"/>
  <c r="AI19" i="1" l="1"/>
  <c r="AI20" i="1"/>
  <c r="E10" i="1"/>
  <c r="E22" i="1"/>
  <c r="E11" i="1"/>
  <c r="E23" i="1"/>
  <c r="E13" i="1"/>
  <c r="E17" i="1"/>
  <c r="E21" i="1"/>
  <c r="E25" i="1"/>
  <c r="E18" i="1"/>
  <c r="E19" i="1"/>
  <c r="E14" i="1"/>
  <c r="E15" i="1"/>
  <c r="E12" i="1"/>
  <c r="E16" i="1"/>
  <c r="E20" i="1"/>
  <c r="E29" i="1" l="1"/>
  <c r="C40" i="1" s="1"/>
  <c r="E26" i="1"/>
  <c r="F10" i="1"/>
  <c r="P5" i="1" s="1"/>
  <c r="F11" i="1" l="1"/>
  <c r="F12" i="1" l="1"/>
  <c r="P6" i="1"/>
  <c r="F13" i="1" l="1"/>
  <c r="P7" i="1"/>
  <c r="F14" i="1" l="1"/>
  <c r="P8" i="1"/>
  <c r="F15" i="1" l="1"/>
  <c r="P9" i="1"/>
  <c r="F16" i="1" l="1"/>
  <c r="P10" i="1"/>
  <c r="F17" i="1" l="1"/>
  <c r="M40" i="1"/>
  <c r="P11" i="1"/>
  <c r="F18" i="1" l="1"/>
  <c r="P12" i="1"/>
  <c r="M39" i="1"/>
  <c r="K45" i="1" s="1"/>
  <c r="F19" i="1" l="1"/>
  <c r="P13" i="1"/>
  <c r="E31" i="1"/>
  <c r="F20" i="1" l="1"/>
  <c r="P14" i="1"/>
  <c r="F21" i="1" l="1"/>
  <c r="P15" i="1"/>
  <c r="M30" i="1"/>
  <c r="F22" i="1" l="1"/>
  <c r="P16" i="1"/>
  <c r="M31" i="1"/>
  <c r="K36" i="1" s="1"/>
  <c r="F23" i="1" l="1"/>
  <c r="P17" i="1"/>
  <c r="M21" i="1"/>
  <c r="F24" i="1" l="1"/>
  <c r="P18" i="1"/>
  <c r="M20" i="1"/>
  <c r="K26" i="1" s="1"/>
  <c r="S41" i="1" l="1"/>
  <c r="S42" i="1"/>
  <c r="F25" i="1"/>
  <c r="C42" i="1"/>
  <c r="E33" i="1"/>
  <c r="P19" i="1"/>
  <c r="C41" i="1"/>
  <c r="C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daini</author>
  </authors>
  <commentList>
    <comment ref="C5" authorId="0" shapeId="0" xr:uid="{E3A30997-451B-4411-8DF7-8DE2F14F83EF}">
      <text>
        <r>
          <rPr>
            <b/>
            <sz val="9"/>
            <color indexed="81"/>
            <rFont val="Tahoma"/>
            <family val="2"/>
          </rPr>
          <t xml:space="preserve">PESO DE LA MUESTRA EN GRAMOS
</t>
        </r>
      </text>
    </comment>
    <comment ref="C6" authorId="0" shapeId="0" xr:uid="{004F10F3-4194-42DF-BB5B-7B18A252348E}">
      <text>
        <r>
          <rPr>
            <b/>
            <sz val="9"/>
            <color indexed="81"/>
            <rFont val="Tahoma"/>
            <family val="2"/>
          </rPr>
          <t xml:space="preserve">PORCENTAJE DE LA MUESTRA, SIEMPRE SE INICIA CON 100%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FF00A7E9-ECEC-42F7-A77B-951496564DF4}">
      <text>
        <r>
          <rPr>
            <b/>
            <sz val="9"/>
            <color indexed="81"/>
            <rFont val="Tahoma"/>
            <family val="2"/>
          </rPr>
          <t>LOS DATOS DE LA MALLA SON LAS ABERTURAS NOMINALES DE LA RED, SIEMPRE SERÁN CONSTANTES</t>
        </r>
      </text>
    </comment>
    <comment ref="D7" authorId="0" shapeId="0" xr:uid="{04025A07-8949-44BB-A4BB-3B5DC4D6048A}">
      <text>
        <r>
          <rPr>
            <b/>
            <sz val="9"/>
            <color indexed="81"/>
            <rFont val="Tahoma"/>
            <family val="2"/>
          </rPr>
          <t xml:space="preserve">SE DEBEN INGRESAR LA MASA RETENIDA EN CADA MALLA </t>
        </r>
      </text>
    </comment>
    <comment ref="C18" authorId="0" shapeId="0" xr:uid="{5129283C-A188-4C06-8C4F-FD36C6DF57F6}">
      <text>
        <r>
          <rPr>
            <b/>
            <sz val="9"/>
            <color indexed="81"/>
            <rFont val="Tahoma"/>
            <family val="2"/>
          </rPr>
          <t>LA MALLA Nº4 INDICA EL LIMITE ENTRE UN SUELO FINO O GRUESO</t>
        </r>
      </text>
    </comment>
    <comment ref="I20" authorId="0" shapeId="0" xr:uid="{EA74B7EA-4404-4727-8608-FFA30B5CA56A}">
      <text>
        <r>
          <rPr>
            <b/>
            <sz val="9"/>
            <color indexed="81"/>
            <rFont val="Tahoma"/>
            <family val="2"/>
          </rPr>
          <t xml:space="preserve">ABERTURAS EN MILIMETROS
</t>
        </r>
      </text>
    </comment>
    <comment ref="K23" authorId="0" shapeId="0" xr:uid="{A9465B6A-F50C-4A1E-81F5-38DDE47CD1C6}">
      <text>
        <r>
          <rPr>
            <b/>
            <sz val="9"/>
            <color indexed="81"/>
            <rFont val="Tahoma"/>
            <family val="2"/>
          </rPr>
          <t xml:space="preserve">DEBEMOS ENCONTRAR EL DIAMETRO PARA </t>
        </r>
        <r>
          <rPr>
            <b/>
            <u/>
            <sz val="9"/>
            <color indexed="81"/>
            <rFont val="Tahoma"/>
            <family val="2"/>
          </rPr>
          <t xml:space="preserve">
10%</t>
        </r>
      </text>
    </comment>
    <comment ref="F25" authorId="0" shapeId="0" xr:uid="{BE3E6ED0-F73E-4378-B37D-DEBA0C835F07}">
      <text>
        <r>
          <rPr>
            <b/>
            <sz val="9"/>
            <color indexed="81"/>
            <rFont val="Tahoma"/>
            <family val="2"/>
          </rPr>
          <t xml:space="preserve">A MEDIDA QUE EL MATERIAL PASA EL PORCENTAJE DEBE SER 0
</t>
        </r>
      </text>
    </comment>
    <comment ref="D26" authorId="0" shapeId="0" xr:uid="{EFE12CD5-2E22-43CA-8137-B78879F3AE68}">
      <text>
        <r>
          <rPr>
            <b/>
            <sz val="9"/>
            <color indexed="81"/>
            <rFont val="Tahoma"/>
            <family val="2"/>
          </rPr>
          <t xml:space="preserve">DEBE COINCIDIR CON EL PESO INICIAL DE LA MUESTRA
</t>
        </r>
      </text>
    </comment>
    <comment ref="E26" authorId="0" shapeId="0" xr:uid="{ED572050-702A-429C-9726-8A7A3C6EB49B}">
      <text>
        <r>
          <rPr>
            <b/>
            <sz val="9"/>
            <color indexed="81"/>
            <rFont val="Tahoma"/>
            <family val="2"/>
          </rPr>
          <t>LA SUMA DEBE SER EL 100%</t>
        </r>
      </text>
    </comment>
    <comment ref="E29" authorId="0" shapeId="0" xr:uid="{897254BB-9BAB-4927-A049-2691F3CDBED8}">
      <text>
        <r>
          <rPr>
            <b/>
            <sz val="9"/>
            <color indexed="81"/>
            <rFont val="Tahoma"/>
            <family val="2"/>
          </rPr>
          <t>SUMA DE LOS RETENIDOS HASTA LA MALLA 4</t>
        </r>
      </text>
    </comment>
    <comment ref="I30" authorId="0" shapeId="0" xr:uid="{E5B92DE1-F7B3-4D46-B58A-290A8B3C7FE6}">
      <text>
        <r>
          <rPr>
            <b/>
            <sz val="9"/>
            <color indexed="81"/>
            <rFont val="Tahoma"/>
            <family val="2"/>
          </rPr>
          <t xml:space="preserve">ABERTURAS EN MILIMETROS
</t>
        </r>
      </text>
    </comment>
    <comment ref="K33" authorId="0" shapeId="0" xr:uid="{51C798A9-5B85-4EEE-8DF0-6DBB0D53A5CD}">
      <text>
        <r>
          <rPr>
            <b/>
            <sz val="9"/>
            <color indexed="81"/>
            <rFont val="Tahoma"/>
            <family val="2"/>
          </rPr>
          <t xml:space="preserve">DEBEMOS ENCONTRAR EL DIAMETRO PARA </t>
        </r>
        <r>
          <rPr>
            <b/>
            <u/>
            <sz val="9"/>
            <color indexed="81"/>
            <rFont val="Tahoma"/>
            <family val="2"/>
          </rPr>
          <t xml:space="preserve">
30%</t>
        </r>
      </text>
    </comment>
    <comment ref="I39" authorId="0" shapeId="0" xr:uid="{5571ECAB-5EB0-4D76-A1B2-1A495B4415B4}">
      <text>
        <r>
          <rPr>
            <b/>
            <sz val="9"/>
            <color indexed="81"/>
            <rFont val="Tahoma"/>
            <family val="2"/>
          </rPr>
          <t xml:space="preserve">ABERTURAS EN MILIMETROS
</t>
        </r>
      </text>
    </comment>
    <comment ref="K42" authorId="0" shapeId="0" xr:uid="{AA3F2292-2C78-45EF-825E-0960E6942BFA}">
      <text>
        <r>
          <rPr>
            <b/>
            <sz val="9"/>
            <color indexed="81"/>
            <rFont val="Tahoma"/>
            <family val="2"/>
          </rPr>
          <t xml:space="preserve">DEBEMOS ENCONTRAR EL DIAMETRO PARA </t>
        </r>
        <r>
          <rPr>
            <b/>
            <u/>
            <sz val="9"/>
            <color indexed="81"/>
            <rFont val="Tahoma"/>
            <family val="2"/>
          </rPr>
          <t xml:space="preserve">
60%</t>
        </r>
      </text>
    </comment>
    <comment ref="C44" authorId="0" shapeId="0" xr:uid="{C6E44587-DC94-415E-B4A1-3E0018704F19}">
      <text>
        <r>
          <rPr>
            <b/>
            <sz val="9"/>
            <color indexed="81"/>
            <rFont val="Tahoma"/>
            <family val="2"/>
          </rPr>
          <t xml:space="preserve">LA SUMA DEBE SER EL 100% DE LA MUESTRA
</t>
        </r>
      </text>
    </comment>
  </commentList>
</comments>
</file>

<file path=xl/sharedStrings.xml><?xml version="1.0" encoding="utf-8"?>
<sst xmlns="http://schemas.openxmlformats.org/spreadsheetml/2006/main" count="140" uniqueCount="115">
  <si>
    <t>PESO SECO</t>
  </si>
  <si>
    <t>PORCENTAJE</t>
  </si>
  <si>
    <t>MALLA</t>
  </si>
  <si>
    <t>MASA RETENIDA</t>
  </si>
  <si>
    <t>RETENIDO PARCIAL</t>
  </si>
  <si>
    <t xml:space="preserve">MATERIAL QUE PASA </t>
  </si>
  <si>
    <t>mm</t>
  </si>
  <si>
    <t>No.</t>
  </si>
  <si>
    <t>(%)</t>
  </si>
  <si>
    <t>3"</t>
  </si>
  <si>
    <t>2"</t>
  </si>
  <si>
    <r>
      <t xml:space="preserve">1 </t>
    </r>
    <r>
      <rPr>
        <sz val="9"/>
        <color theme="1"/>
        <rFont val="Calibri"/>
        <family val="2"/>
        <scheme val="minor"/>
      </rPr>
      <t>1/2"</t>
    </r>
  </si>
  <si>
    <t>1"</t>
  </si>
  <si>
    <t>Nº4</t>
  </si>
  <si>
    <t>Nº10</t>
  </si>
  <si>
    <t>Nº20</t>
  </si>
  <si>
    <t>Nº40</t>
  </si>
  <si>
    <t>Nº60</t>
  </si>
  <si>
    <t>Nº100</t>
  </si>
  <si>
    <t>Nº200</t>
  </si>
  <si>
    <t>CHAROLA</t>
  </si>
  <si>
    <t>SUMA</t>
  </si>
  <si>
    <t>W (g)</t>
  </si>
  <si>
    <t>-</t>
  </si>
  <si>
    <t>PROCESO DE CLASIFICACIÓN DE SUELOS DE ACUERDO CON LA NORMA M-MMP-1-06/03 "GRANULOMETRÍA DE MATERIALES COMPACTABLES PARA TERRACERÍAS"</t>
  </si>
  <si>
    <t>PASO 1. VACIAR LOS DATOS OBTENIDOS DE LABORATORIO</t>
  </si>
  <si>
    <t>% RETENIDO EN MALLA Nº4</t>
  </si>
  <si>
    <t>% PASA LA MALLA Nº4</t>
  </si>
  <si>
    <t>PASO 2: ANOTAR LOS PORCENTAJES CORRESPONDIENTES</t>
  </si>
  <si>
    <t>% PASA LA MALLA Nº200</t>
  </si>
  <si>
    <t>PASO 3: CON BASE A LOS PORCENTAJES SE ANOTAN LOS VALORES CORRESPONDIENTES PARA CADA TIPO DE SUELO</t>
  </si>
  <si>
    <t>G = GRAVA</t>
  </si>
  <si>
    <t>S = ARENA</t>
  </si>
  <si>
    <t>F = FINOS</t>
  </si>
  <si>
    <t>G =</t>
  </si>
  <si>
    <t>S =</t>
  </si>
  <si>
    <t>F =</t>
  </si>
  <si>
    <t>SUMA =</t>
  </si>
  <si>
    <t>PASO 4: SI EL % DE GRAVAS ES MAYOR AL 50% SE DEBE RELIZAR UNA "CURVA GRANULOMETRICA"</t>
  </si>
  <si>
    <r>
      <t>DE LA CURVA GRANULOMETRICA SE OBTIENEN LOS DIAMETROS DE HAZEN, SON PARA EL 10%, 30% Y 60% DEL MATERIAL DE LA PRUEBA QUE PASA POR LAS MALLAS, LOS CUALES SE DENOTARAN COMO D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Y D</t>
    </r>
    <r>
      <rPr>
        <vertAlign val="subscript"/>
        <sz val="11"/>
        <color theme="1"/>
        <rFont val="Calibri"/>
        <family val="2"/>
        <scheme val="minor"/>
      </rPr>
      <t xml:space="preserve">60  </t>
    </r>
  </si>
  <si>
    <t>LOS DIAMETROS DE HAZEN SE CALCULARAN CON LA SIGUIENTE EXPRESIÓN</t>
  </si>
  <si>
    <t>D2 Y D1 SON LOS DIAMETROS ENTRE LOS CUALES SE ENCUENTRA EL PORCENTAJE</t>
  </si>
  <si>
    <t>QUE DESEAMOS OBTENER</t>
  </si>
  <si>
    <t>EJEMPLO:</t>
  </si>
  <si>
    <r>
      <t>PARA D</t>
    </r>
    <r>
      <rPr>
        <vertAlign val="subscript"/>
        <sz val="11"/>
        <color theme="1"/>
        <rFont val="Calibri"/>
        <family val="2"/>
        <scheme val="minor"/>
      </rPr>
      <t>10</t>
    </r>
  </si>
  <si>
    <t>(DIAMETRO PARA UN 10% QUE PASA)</t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</si>
  <si>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</si>
  <si>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</si>
  <si>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EL 10% QUE PASA SE ENCUENTRA ENTRE DOS VALORES MARCADOS CON COLOR AMARILLO </t>
  </si>
  <si>
    <t>%PASA 1</t>
  </si>
  <si>
    <t>%PASA 2</t>
  </si>
  <si>
    <t>X =</t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</si>
  <si>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10</t>
    </r>
  </si>
  <si>
    <t>POR LO TANTO:</t>
  </si>
  <si>
    <t>PASO 5: REPETIR EL CÁLCULO PARA 30% Y 60%</t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</si>
  <si>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30</t>
    </r>
  </si>
  <si>
    <r>
      <t xml:space="preserve"> D</t>
    </r>
    <r>
      <rPr>
        <vertAlign val="subscript"/>
        <sz val="11"/>
        <color theme="1"/>
        <rFont val="Calibri"/>
        <family val="2"/>
        <scheme val="minor"/>
      </rPr>
      <t>60</t>
    </r>
  </si>
  <si>
    <t>SUELO GRUESO</t>
  </si>
  <si>
    <t>SUELO FINO</t>
  </si>
  <si>
    <t>PASO 6: REALIZAR CURVA GRANULOMETRICA CON LOS SIG. DATOS:</t>
  </si>
  <si>
    <t>PASO 7: CÁLCULO DE LOS COEFICIENTES DE UNOFRMIDAD (Cu) Y CURVATURA (Cc)</t>
  </si>
  <si>
    <t>Cu</t>
  </si>
  <si>
    <t>Cc</t>
  </si>
  <si>
    <t>SI Cu&gt;4 Y Cc = 1-3, ES BIEN GRADUADO (W) Y SI Cu&lt;=4 Y 1&gt;Cc&gt;3, ES MAL GRADUADO (P)</t>
  </si>
  <si>
    <t>ES MAL GRADUADO (P)</t>
  </si>
  <si>
    <t>PASO 8: CALSIFICACIÓN FINAL</t>
  </si>
  <si>
    <t>5% &lt; F &lt;12%</t>
  </si>
  <si>
    <t>F &lt; 5%</t>
  </si>
  <si>
    <t>GRANULOMETRIA</t>
  </si>
  <si>
    <t>GRANULOMETRIA Y PLASTICIDAD</t>
  </si>
  <si>
    <t xml:space="preserve">F &gt; 12% </t>
  </si>
  <si>
    <t>PLASTICIDAD</t>
  </si>
  <si>
    <t>NOTA: PRUEBAS PARA DISTINTO PORCENTAJES DE F</t>
  </si>
  <si>
    <t>LOS SUELOS GRUESOS SE CALSIFICAN COMO:</t>
  </si>
  <si>
    <t>DETERMINACION DE LOS LIMITES DE CONSITENCIA.</t>
  </si>
  <si>
    <r>
      <t>DE UNA PRUEBA DE LABORATORIO LLAMADA "</t>
    </r>
    <r>
      <rPr>
        <i/>
        <sz val="11"/>
        <color theme="1"/>
        <rFont val="Calibri"/>
        <family val="2"/>
        <scheme val="minor"/>
      </rPr>
      <t>PRUEBA DE LA COPA DE CASAGRANDE"</t>
    </r>
    <r>
      <rPr>
        <sz val="11"/>
        <color theme="1"/>
        <rFont val="Calibri"/>
        <family val="2"/>
        <scheme val="minor"/>
      </rPr>
      <t xml:space="preserve"> SE OBTIENE UN VALOR DE N GOLPES</t>
    </r>
  </si>
  <si>
    <t>SE REGISTRARAN VALORES DE 4 PRUEBAS COMO SE MUESTRA EN LA TABLA</t>
  </si>
  <si>
    <t>NUMERO DE GOLPES</t>
  </si>
  <si>
    <t xml:space="preserve">MASA TARA + SUELO HUMEDO </t>
  </si>
  <si>
    <t>MASA TARA + SUELO SECO</t>
  </si>
  <si>
    <t>MASA DEL AGUA</t>
  </si>
  <si>
    <t>TARA</t>
  </si>
  <si>
    <t>MASA DEL SUELO SECO</t>
  </si>
  <si>
    <t>CONTENIDO DE AGUA</t>
  </si>
  <si>
    <t>g</t>
  </si>
  <si>
    <t>%</t>
  </si>
  <si>
    <t>SE TRAZA UNA LINEA DE TENDENCIA</t>
  </si>
  <si>
    <t>LP</t>
  </si>
  <si>
    <t>LL</t>
  </si>
  <si>
    <t>IP</t>
  </si>
  <si>
    <t>SE TRAZA UNA LINEA VERTICAL SOBRE LOS 25 GOLPES</t>
  </si>
  <si>
    <t>SE ANOTA EL CONTENIDO DE AGUA PARA 25 GOLPES</t>
  </si>
  <si>
    <t>PRUEBA DE PLASTICIDAD</t>
  </si>
  <si>
    <t>AL TRAZAR LA PENDIENTE QUE CORRESPONDE AL SUELO EN ESTUDIO SE CALCULA CON:</t>
  </si>
  <si>
    <t>LA PENDIENTE DE LA LINEA EN LA GRAFICA ES DE, ma =</t>
  </si>
  <si>
    <t>ms&gt;ma</t>
  </si>
  <si>
    <t>ES LIMO(M)</t>
  </si>
  <si>
    <t>ms&lt;ma</t>
  </si>
  <si>
    <t>ES ARCILLA ( c)</t>
  </si>
  <si>
    <r>
      <t xml:space="preserve">SI EL PORCENTAJE DE FINOS ESTA ENTRE 5 Y 12% SE DEBE REALIZAR LA PRUEBA DE PLASTICIDAD (ADICIONAL A LA DE GRANULOMETRIA) PARA PODER CLASIFICAR LA PORCION FINA, EN CASO DE QUE LOS FINOS SEAN MAYORES AL 12% </t>
    </r>
    <r>
      <rPr>
        <b/>
        <sz val="11"/>
        <color theme="1"/>
        <rFont val="Calibri"/>
        <family val="2"/>
        <scheme val="minor"/>
      </rPr>
      <t>SOLO SE DEBE HACER LA PRUEBA DE PLASTICIDAD*</t>
    </r>
  </si>
  <si>
    <t>SUPONIENDO QUE EN EL PRIMER EJEMPLO SE OBTUVIERON LOS SIGUIENTES VALORES:</t>
  </si>
  <si>
    <t>ENTONCES:</t>
  </si>
  <si>
    <t>ms =</t>
  </si>
  <si>
    <t>POR LO TANTO ES:</t>
  </si>
  <si>
    <t>PARA FINALIZAR, CON BASE EN EL LIMITE LIQUIDO SE OBSERVA QUE ES MAYOR A 50%</t>
  </si>
  <si>
    <t>LL&gt;50%</t>
  </si>
  <si>
    <t>ALTA COMPRESIBILIDAD (H)</t>
  </si>
  <si>
    <t>LL&lt;50%</t>
  </si>
  <si>
    <t>BAJA COMPRESIBILIDAD (L)</t>
  </si>
  <si>
    <t>POR LO TANTO LA CLASIFICACION FINAL SERA:</t>
  </si>
  <si>
    <r>
      <t>ESTA PRUEBA PERMITE DETERMINAR EL LIMITE LIQUIDO (LL),</t>
    </r>
    <r>
      <rPr>
        <sz val="11"/>
        <color theme="1"/>
        <rFont val="Calibri"/>
        <family val="2"/>
      </rPr>
      <t xml:space="preserve"> EL LIMITE PLASTICO (LP) Y EL INDICE DE PLASTICIDAD (IP)</t>
    </r>
  </si>
  <si>
    <t>LIMITE PLASTICO: SOLO SE REALIZAN 3 PRUEBAS</t>
  </si>
  <si>
    <t>SP - SM</t>
  </si>
  <si>
    <t xml:space="preserve">ARENA LIMOSA MAL GRADUADA </t>
  </si>
  <si>
    <t>NOTA: ESTA NOMENCLATURA SOLO SE USARA SI LOS FINOS SON MAYORES A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</si>
</sst>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g&quot;"/>
    <numFmt numFmtId="165" formatCode="0.000"/>
    <numFmt numFmtId="166" formatCode="0.000\ &quot;mm&quot;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16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2" fillId="0" borderId="28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2" borderId="3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2" fontId="0" fillId="3" borderId="12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Font="1"/>
    <xf numFmtId="0" fontId="6" fillId="0" borderId="0" xfId="0" applyFont="1"/>
    <xf numFmtId="2" fontId="0" fillId="0" borderId="3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2" fontId="0" fillId="0" borderId="1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GRANULOMETRICA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Hoja1!$O$5:$O$19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Hoja1!$P$5:$P$19</c:f>
              <c:numCache>
                <c:formatCode>0.00</c:formatCode>
                <c:ptCount val="15"/>
                <c:pt idx="0">
                  <c:v>98.648702594810374</c:v>
                </c:pt>
                <c:pt idx="1">
                  <c:v>97.135728542914165</c:v>
                </c:pt>
                <c:pt idx="2">
                  <c:v>88.622754491017957</c:v>
                </c:pt>
                <c:pt idx="3">
                  <c:v>85.582168995342641</c:v>
                </c:pt>
                <c:pt idx="4">
                  <c:v>82.380572188955412</c:v>
                </c:pt>
                <c:pt idx="5">
                  <c:v>78.772455089820355</c:v>
                </c:pt>
                <c:pt idx="6">
                  <c:v>62.413838988689285</c:v>
                </c:pt>
                <c:pt idx="7">
                  <c:v>62.413838988689285</c:v>
                </c:pt>
                <c:pt idx="8">
                  <c:v>55.770459081836322</c:v>
                </c:pt>
                <c:pt idx="9">
                  <c:v>48.387890884896869</c:v>
                </c:pt>
                <c:pt idx="10">
                  <c:v>38.422488356620093</c:v>
                </c:pt>
                <c:pt idx="11">
                  <c:v>34.08982035928144</c:v>
                </c:pt>
                <c:pt idx="12">
                  <c:v>21.634730538922163</c:v>
                </c:pt>
                <c:pt idx="13">
                  <c:v>16.095808383233539</c:v>
                </c:pt>
                <c:pt idx="14">
                  <c:v>9.9900199600798487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A4-426C-A7F1-96C11F68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9295"/>
        <c:axId val="96399711"/>
      </c:scatterChart>
      <c:valAx>
        <c:axId val="96399295"/>
        <c:scaling>
          <c:logBase val="10"/>
          <c:orientation val="maxMin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9711"/>
        <c:crosses val="autoZero"/>
        <c:crossBetween val="midCat"/>
      </c:valAx>
      <c:valAx>
        <c:axId val="963997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92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CRUVA DE FLUIDEZ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Hoja1!$AC$14:$AC$17</c:f>
              <c:numCache>
                <c:formatCode>General</c:formatCode>
                <c:ptCount val="4"/>
                <c:pt idx="0">
                  <c:v>34</c:v>
                </c:pt>
                <c:pt idx="1">
                  <c:v>28</c:v>
                </c:pt>
                <c:pt idx="2">
                  <c:v>16</c:v>
                </c:pt>
                <c:pt idx="3">
                  <c:v>11</c:v>
                </c:pt>
              </c:numCache>
            </c:numRef>
          </c:xVal>
          <c:yVal>
            <c:numRef>
              <c:f>Hoja1!$AI$14:$AI$17</c:f>
              <c:numCache>
                <c:formatCode>0.00</c:formatCode>
                <c:ptCount val="4"/>
                <c:pt idx="0">
                  <c:v>24.25328554360814</c:v>
                </c:pt>
                <c:pt idx="1">
                  <c:v>25.058548009367641</c:v>
                </c:pt>
                <c:pt idx="2">
                  <c:v>29.271070615034166</c:v>
                </c:pt>
                <c:pt idx="3">
                  <c:v>37.419354838709651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F-4230-A5E2-EA6E8B603D57}"/>
            </c:ext>
          </c:extLst>
        </c:ser>
        <c:ser>
          <c:idx val="2"/>
          <c:order val="1"/>
          <c:tx>
            <c:v>LINEA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Hoja1!$AD$39:$AD$39</c:f>
              <c:numCache>
                <c:formatCode>General</c:formatCode>
                <c:ptCount val="1"/>
              </c:numCache>
            </c:numRef>
          </c:xVal>
          <c:yVal>
            <c:numRef>
              <c:f>Hoja1!$AE$39:$AE$39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F-4230-A5E2-EA6E8B60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67039"/>
        <c:axId val="1204962047"/>
      </c:scatterChart>
      <c:valAx>
        <c:axId val="1204967039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GOLPES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62047"/>
        <c:crosses val="autoZero"/>
        <c:crossBetween val="midCat"/>
      </c:valAx>
      <c:valAx>
        <c:axId val="1204962047"/>
        <c:scaling>
          <c:orientation val="minMax"/>
          <c:max val="3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CONTENIDO DE AGUA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67039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120161</xdr:colOff>
      <xdr:row>8</xdr:row>
      <xdr:rowOff>161192</xdr:rowOff>
    </xdr:from>
    <xdr:ext cx="3196388" cy="4374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490E22F-5432-4F68-88E5-3D11BB529B6A}"/>
                </a:ext>
              </a:extLst>
            </xdr:cNvPr>
            <xdr:cNvSpPr txBox="1"/>
          </xdr:nvSpPr>
          <xdr:spPr>
            <a:xfrm>
              <a:off x="6450623" y="1661746"/>
              <a:ext cx="3196388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%</m:t>
                                    </m:r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𝑃𝐴𝑆𝐴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%</m:t>
                                    </m:r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𝑃𝐴𝑆𝐴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%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𝑃𝐴𝑆𝐴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490E22F-5432-4F68-88E5-3D11BB529B6A}"/>
                </a:ext>
              </a:extLst>
            </xdr:cNvPr>
            <xdr:cNvSpPr txBox="1"/>
          </xdr:nvSpPr>
          <xdr:spPr>
            <a:xfrm>
              <a:off x="6450623" y="1661746"/>
              <a:ext cx="3196388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𝑋=(((𝐷_2−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1 ))/((〖</a:t>
              </a:r>
              <a:r>
                <a:rPr lang="es-MX" sz="1100" b="0" i="0">
                  <a:latin typeface="Cambria Math" panose="02040503050406030204" pitchFamily="18" charset="0"/>
                </a:rPr>
                <a:t>%𝑃𝐴𝑆𝐴〗_2−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%𝑃𝐴𝑆𝐴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 ) (</a:t>
              </a:r>
              <a:r>
                <a:rPr lang="es-MX" sz="1100" b="0" i="0">
                  <a:latin typeface="Cambria Math" panose="02040503050406030204" pitchFamily="18" charset="0"/>
                </a:rPr>
                <a:t>𝑋−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%𝑃𝐴𝑆𝐴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14</xdr:col>
      <xdr:colOff>213360</xdr:colOff>
      <xdr:row>20</xdr:row>
      <xdr:rowOff>38100</xdr:rowOff>
    </xdr:from>
    <xdr:to>
      <xdr:col>20</xdr:col>
      <xdr:colOff>708660</xdr:colOff>
      <xdr:row>36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89105B-177F-430B-8FD6-A5D500AE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487680</xdr:colOff>
      <xdr:row>39</xdr:row>
      <xdr:rowOff>83820</xdr:rowOff>
    </xdr:from>
    <xdr:ext cx="598690" cy="34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DDCF600-C2B6-48A7-BF1C-675C24A041E9}"/>
                </a:ext>
              </a:extLst>
            </xdr:cNvPr>
            <xdr:cNvSpPr txBox="1"/>
          </xdr:nvSpPr>
          <xdr:spPr>
            <a:xfrm>
              <a:off x="11582400" y="7536180"/>
              <a:ext cx="59869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𝐶𝑢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60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DDCF600-C2B6-48A7-BF1C-675C24A041E9}"/>
                </a:ext>
              </a:extLst>
            </xdr:cNvPr>
            <xdr:cNvSpPr txBox="1"/>
          </xdr:nvSpPr>
          <xdr:spPr>
            <a:xfrm>
              <a:off x="11582400" y="7536180"/>
              <a:ext cx="59869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𝐶𝑢=𝐷_60/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495300</xdr:colOff>
      <xdr:row>42</xdr:row>
      <xdr:rowOff>114300</xdr:rowOff>
    </xdr:from>
    <xdr:ext cx="897169" cy="368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887FE53-580A-49A2-8929-2A0B74427329}"/>
                </a:ext>
              </a:extLst>
            </xdr:cNvPr>
            <xdr:cNvSpPr txBox="1"/>
          </xdr:nvSpPr>
          <xdr:spPr>
            <a:xfrm>
              <a:off x="11590020" y="8153400"/>
              <a:ext cx="897169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887FE53-580A-49A2-8929-2A0B74427329}"/>
                </a:ext>
              </a:extLst>
            </xdr:cNvPr>
            <xdr:cNvSpPr txBox="1"/>
          </xdr:nvSpPr>
          <xdr:spPr>
            <a:xfrm>
              <a:off x="11590020" y="8153400"/>
              <a:ext cx="897169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𝐶𝑐=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(𝐷_30 )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28</xdr:col>
      <xdr:colOff>197031</xdr:colOff>
      <xdr:row>22</xdr:row>
      <xdr:rowOff>16329</xdr:rowOff>
    </xdr:from>
    <xdr:to>
      <xdr:col>34</xdr:col>
      <xdr:colOff>684711</xdr:colOff>
      <xdr:row>38</xdr:row>
      <xdr:rowOff>134984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6AFAB6C-16A9-48D3-A959-1A6034D30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67491</xdr:colOff>
      <xdr:row>32</xdr:row>
      <xdr:rowOff>46809</xdr:rowOff>
    </xdr:from>
    <xdr:to>
      <xdr:col>32</xdr:col>
      <xdr:colOff>75111</xdr:colOff>
      <xdr:row>35</xdr:row>
      <xdr:rowOff>145870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93768358-E482-43A5-BCFA-B827027CA3BB}"/>
            </a:ext>
          </a:extLst>
        </xdr:cNvPr>
        <xdr:cNvCxnSpPr/>
      </xdr:nvCxnSpPr>
      <xdr:spPr>
        <a:xfrm flipH="1" flipV="1">
          <a:off x="25496520" y="6273438"/>
          <a:ext cx="7620" cy="676003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120831</xdr:colOff>
      <xdr:row>32</xdr:row>
      <xdr:rowOff>8709</xdr:rowOff>
    </xdr:from>
    <xdr:to>
      <xdr:col>32</xdr:col>
      <xdr:colOff>82731</xdr:colOff>
      <xdr:row>32</xdr:row>
      <xdr:rowOff>16329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B778562-0682-4F65-9129-FA8C1EBC49EE}"/>
            </a:ext>
          </a:extLst>
        </xdr:cNvPr>
        <xdr:cNvCxnSpPr/>
      </xdr:nvCxnSpPr>
      <xdr:spPr>
        <a:xfrm>
          <a:off x="23165888" y="6235338"/>
          <a:ext cx="2345872" cy="7620"/>
        </a:xfrm>
        <a:prstGeom prst="lin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195942</xdr:colOff>
      <xdr:row>2</xdr:row>
      <xdr:rowOff>87086</xdr:rowOff>
    </xdr:from>
    <xdr:to>
      <xdr:col>27</xdr:col>
      <xdr:colOff>434773</xdr:colOff>
      <xdr:row>25</xdr:row>
      <xdr:rowOff>1467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D87F4C9-2D81-43F9-B5F6-2F6352112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83742" y="468086"/>
          <a:ext cx="5006774" cy="4366638"/>
        </a:xfrm>
        <a:prstGeom prst="rect">
          <a:avLst/>
        </a:prstGeom>
      </xdr:spPr>
    </xdr:pic>
    <xdr:clientData/>
  </xdr:twoCellAnchor>
  <xdr:twoCellAnchor editAs="oneCell">
    <xdr:from>
      <xdr:col>21</xdr:col>
      <xdr:colOff>205740</xdr:colOff>
      <xdr:row>25</xdr:row>
      <xdr:rowOff>0</xdr:rowOff>
    </xdr:from>
    <xdr:to>
      <xdr:col>27</xdr:col>
      <xdr:colOff>427151</xdr:colOff>
      <xdr:row>32</xdr:row>
      <xdr:rowOff>99187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F69266A-FCDC-42A9-9486-846D79A10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47820" y="4739640"/>
          <a:ext cx="4976291" cy="1470787"/>
        </a:xfrm>
        <a:prstGeom prst="rect">
          <a:avLst/>
        </a:prstGeom>
      </xdr:spPr>
    </xdr:pic>
    <xdr:clientData/>
  </xdr:twoCellAnchor>
  <xdr:twoCellAnchor editAs="oneCell">
    <xdr:from>
      <xdr:col>21</xdr:col>
      <xdr:colOff>1</xdr:colOff>
      <xdr:row>33</xdr:row>
      <xdr:rowOff>168678</xdr:rowOff>
    </xdr:from>
    <xdr:to>
      <xdr:col>27</xdr:col>
      <xdr:colOff>670561</xdr:colOff>
      <xdr:row>42</xdr:row>
      <xdr:rowOff>61128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6675C28-4CFB-4AD7-B593-80F9FF0A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42081" y="6470418"/>
          <a:ext cx="5425440" cy="1645050"/>
        </a:xfrm>
        <a:prstGeom prst="rect">
          <a:avLst/>
        </a:prstGeom>
      </xdr:spPr>
    </xdr:pic>
    <xdr:clientData/>
  </xdr:twoCellAnchor>
  <xdr:twoCellAnchor editAs="oneCell">
    <xdr:from>
      <xdr:col>35</xdr:col>
      <xdr:colOff>480061</xdr:colOff>
      <xdr:row>4</xdr:row>
      <xdr:rowOff>167641</xdr:rowOff>
    </xdr:from>
    <xdr:to>
      <xdr:col>41</xdr:col>
      <xdr:colOff>99061</xdr:colOff>
      <xdr:row>19</xdr:row>
      <xdr:rowOff>165059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83DA1C3-681E-4F02-AB26-D66F9015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216861" y="922021"/>
          <a:ext cx="4373880" cy="280919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37</xdr:col>
      <xdr:colOff>586740</xdr:colOff>
      <xdr:row>24</xdr:row>
      <xdr:rowOff>53340</xdr:rowOff>
    </xdr:from>
    <xdr:ext cx="871905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CC57721-1F35-4B48-9D22-F4AF8C5C98F8}"/>
                </a:ext>
              </a:extLst>
            </xdr:cNvPr>
            <xdr:cNvSpPr txBox="1"/>
          </xdr:nvSpPr>
          <xdr:spPr>
            <a:xfrm>
              <a:off x="29908500" y="4602480"/>
              <a:ext cx="87190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CC57721-1F35-4B48-9D22-F4AF8C5C98F8}"/>
                </a:ext>
              </a:extLst>
            </xdr:cNvPr>
            <xdr:cNvSpPr txBox="1"/>
          </xdr:nvSpPr>
          <xdr:spPr>
            <a:xfrm>
              <a:off x="29908500" y="4602480"/>
              <a:ext cx="87190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𝑚_𝑆=𝐼𝑃/(𝐿𝐿−20)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48FA-C391-4196-A724-556AC98E7472}">
  <dimension ref="A1:AP48"/>
  <sheetViews>
    <sheetView showGridLines="0" tabSelected="1" view="pageBreakPreview" topLeftCell="Z28" zoomScaleNormal="100" zoomScaleSheetLayoutView="100" workbookViewId="0">
      <selection activeCell="AN47" sqref="AN47"/>
    </sheetView>
  </sheetViews>
  <sheetFormatPr baseColWidth="10" defaultRowHeight="14.4" x14ac:dyDescent="0.3"/>
  <sheetData>
    <row r="1" spans="1:42" ht="15" thickBot="1" x14ac:dyDescent="0.35">
      <c r="A1" s="36" t="s">
        <v>24</v>
      </c>
      <c r="B1" s="37"/>
      <c r="C1" s="37"/>
      <c r="D1" s="37"/>
      <c r="E1" s="37"/>
      <c r="F1" s="37"/>
      <c r="G1" s="37"/>
      <c r="H1" s="59" t="s">
        <v>38</v>
      </c>
      <c r="I1" s="59"/>
      <c r="J1" s="59"/>
      <c r="K1" s="59"/>
      <c r="L1" s="59"/>
      <c r="M1" s="59"/>
      <c r="N1" s="59"/>
      <c r="O1" s="38" t="s">
        <v>59</v>
      </c>
      <c r="V1" s="38" t="s">
        <v>65</v>
      </c>
      <c r="AC1" s="87" t="s">
        <v>74</v>
      </c>
      <c r="AJ1" s="87" t="s">
        <v>92</v>
      </c>
    </row>
    <row r="2" spans="1:42" ht="14.4" customHeight="1" x14ac:dyDescent="0.3">
      <c r="A2" s="37"/>
      <c r="B2" s="37"/>
      <c r="C2" s="37"/>
      <c r="D2" s="37"/>
      <c r="E2" s="37"/>
      <c r="F2" s="37"/>
      <c r="G2" s="37"/>
      <c r="H2" s="59"/>
      <c r="I2" s="59"/>
      <c r="J2" s="59"/>
      <c r="K2" s="59"/>
      <c r="L2" s="59"/>
      <c r="M2" s="59"/>
      <c r="N2" s="59"/>
      <c r="O2" s="80" t="s">
        <v>2</v>
      </c>
      <c r="P2" s="3" t="s">
        <v>5</v>
      </c>
      <c r="V2" t="s">
        <v>73</v>
      </c>
      <c r="AJ2" s="113" t="s">
        <v>99</v>
      </c>
      <c r="AK2" s="113"/>
      <c r="AL2" s="113"/>
      <c r="AM2" s="113"/>
      <c r="AN2" s="113"/>
      <c r="AO2" s="113"/>
      <c r="AP2" s="113"/>
    </row>
    <row r="3" spans="1:42" ht="15" thickBot="1" x14ac:dyDescent="0.35">
      <c r="O3" s="81"/>
      <c r="P3" s="6"/>
      <c r="AC3" s="65" t="s">
        <v>110</v>
      </c>
      <c r="AD3" s="65"/>
      <c r="AE3" s="65"/>
      <c r="AF3" s="65"/>
      <c r="AG3" s="65"/>
      <c r="AH3" s="65"/>
      <c r="AI3" s="65"/>
      <c r="AJ3" s="113"/>
      <c r="AK3" s="113"/>
      <c r="AL3" s="113"/>
      <c r="AM3" s="113"/>
      <c r="AN3" s="113"/>
      <c r="AO3" s="113"/>
      <c r="AP3" s="113"/>
    </row>
    <row r="4" spans="1:42" ht="15" thickBot="1" x14ac:dyDescent="0.35">
      <c r="B4" s="38" t="s">
        <v>25</v>
      </c>
      <c r="H4" s="66" t="s">
        <v>39</v>
      </c>
      <c r="I4" s="67"/>
      <c r="J4" s="67"/>
      <c r="K4" s="67"/>
      <c r="L4" s="67"/>
      <c r="M4" s="67"/>
      <c r="N4" s="68"/>
      <c r="O4" s="43" t="s">
        <v>6</v>
      </c>
      <c r="P4" s="44" t="s">
        <v>8</v>
      </c>
      <c r="V4" s="85"/>
      <c r="W4" s="58"/>
      <c r="X4" s="86"/>
      <c r="AC4" s="65"/>
      <c r="AD4" s="65"/>
      <c r="AE4" s="65"/>
      <c r="AF4" s="65"/>
      <c r="AG4" s="65"/>
      <c r="AH4" s="65"/>
      <c r="AI4" s="65"/>
      <c r="AJ4" s="113"/>
      <c r="AK4" s="113"/>
      <c r="AL4" s="113"/>
      <c r="AM4" s="113"/>
      <c r="AN4" s="113"/>
      <c r="AO4" s="113"/>
      <c r="AP4" s="113"/>
    </row>
    <row r="5" spans="1:42" x14ac:dyDescent="0.3">
      <c r="B5" s="21" t="s">
        <v>0</v>
      </c>
      <c r="C5" s="23">
        <v>1503</v>
      </c>
      <c r="H5" s="69"/>
      <c r="I5" s="70"/>
      <c r="J5" s="70"/>
      <c r="K5" s="70"/>
      <c r="L5" s="70"/>
      <c r="M5" s="70"/>
      <c r="N5" s="71"/>
      <c r="O5" s="9">
        <v>75</v>
      </c>
      <c r="P5" s="79">
        <f>F10</f>
        <v>98.648702594810374</v>
      </c>
      <c r="W5" s="58"/>
    </row>
    <row r="6" spans="1:42" ht="15" thickBot="1" x14ac:dyDescent="0.35">
      <c r="B6" s="22" t="s">
        <v>1</v>
      </c>
      <c r="C6" s="24">
        <v>100</v>
      </c>
      <c r="H6" s="72"/>
      <c r="I6" s="73"/>
      <c r="J6" s="73"/>
      <c r="K6" s="73"/>
      <c r="L6" s="73"/>
      <c r="M6" s="73"/>
      <c r="N6" s="74"/>
      <c r="O6" s="10">
        <v>50</v>
      </c>
      <c r="P6" s="20">
        <f>F11</f>
        <v>97.135728542914165</v>
      </c>
      <c r="AC6" s="65" t="s">
        <v>75</v>
      </c>
      <c r="AD6" s="65"/>
      <c r="AE6" s="65"/>
      <c r="AF6" s="65"/>
      <c r="AG6" s="65"/>
      <c r="AH6" s="65"/>
      <c r="AI6" s="65"/>
    </row>
    <row r="7" spans="1:42" x14ac:dyDescent="0.3">
      <c r="B7" s="1" t="s">
        <v>2</v>
      </c>
      <c r="C7" s="14"/>
      <c r="D7" s="12" t="s">
        <v>3</v>
      </c>
      <c r="E7" s="2" t="s">
        <v>4</v>
      </c>
      <c r="F7" s="3" t="s">
        <v>5</v>
      </c>
      <c r="O7" s="10">
        <v>37.5</v>
      </c>
      <c r="P7" s="20">
        <f>F12</f>
        <v>88.622754491017957</v>
      </c>
      <c r="AC7" s="65"/>
      <c r="AD7" s="65"/>
      <c r="AE7" s="65"/>
      <c r="AF7" s="65"/>
      <c r="AG7" s="65"/>
      <c r="AH7" s="65"/>
      <c r="AI7" s="65"/>
    </row>
    <row r="8" spans="1:42" ht="15" thickBot="1" x14ac:dyDescent="0.35">
      <c r="B8" s="4"/>
      <c r="C8" s="15"/>
      <c r="D8" s="13"/>
      <c r="E8" s="5"/>
      <c r="F8" s="6"/>
      <c r="H8" t="s">
        <v>40</v>
      </c>
      <c r="O8" s="10">
        <v>25</v>
      </c>
      <c r="P8" s="20">
        <f>F13</f>
        <v>85.582168995342641</v>
      </c>
      <c r="AC8" t="s">
        <v>76</v>
      </c>
    </row>
    <row r="9" spans="1:42" ht="15" thickBot="1" x14ac:dyDescent="0.35">
      <c r="B9" s="43" t="s">
        <v>6</v>
      </c>
      <c r="C9" s="44" t="s">
        <v>7</v>
      </c>
      <c r="D9" s="45" t="s">
        <v>22</v>
      </c>
      <c r="E9" s="46" t="s">
        <v>8</v>
      </c>
      <c r="F9" s="44" t="s">
        <v>8</v>
      </c>
      <c r="O9" s="10">
        <v>19</v>
      </c>
      <c r="P9" s="20">
        <f>F14</f>
        <v>82.380572188955412</v>
      </c>
    </row>
    <row r="10" spans="1:42" x14ac:dyDescent="0.3">
      <c r="B10" s="39">
        <v>75</v>
      </c>
      <c r="C10" s="40" t="s">
        <v>9</v>
      </c>
      <c r="D10" s="47">
        <v>20.309999999999999</v>
      </c>
      <c r="E10" s="41">
        <f>(D10/$D$26)*100</f>
        <v>1.3512974051896205</v>
      </c>
      <c r="F10" s="42">
        <f>C6-E10</f>
        <v>98.648702594810374</v>
      </c>
      <c r="O10" s="10">
        <v>12.5</v>
      </c>
      <c r="P10" s="20">
        <f>F15</f>
        <v>78.772455089820355</v>
      </c>
      <c r="AC10" s="91" t="s">
        <v>77</v>
      </c>
      <c r="AD10" s="2" t="s">
        <v>78</v>
      </c>
      <c r="AE10" s="2" t="s">
        <v>79</v>
      </c>
      <c r="AF10" s="2" t="s">
        <v>80</v>
      </c>
      <c r="AG10" s="2" t="s">
        <v>81</v>
      </c>
      <c r="AH10" s="2" t="s">
        <v>82</v>
      </c>
      <c r="AI10" s="3" t="s">
        <v>83</v>
      </c>
    </row>
    <row r="11" spans="1:42" x14ac:dyDescent="0.3">
      <c r="B11" s="10">
        <v>50</v>
      </c>
      <c r="C11" s="16" t="s">
        <v>10</v>
      </c>
      <c r="D11" s="48">
        <v>22.74</v>
      </c>
      <c r="E11" s="7">
        <f t="shared" ref="E11:E25" si="0">(D11/$D$26)*100</f>
        <v>1.5129740518962072</v>
      </c>
      <c r="F11" s="20">
        <f>F10-E11</f>
        <v>97.135728542914165</v>
      </c>
      <c r="O11" s="10">
        <v>9.5</v>
      </c>
      <c r="P11" s="20">
        <f>F16</f>
        <v>62.413838988689285</v>
      </c>
      <c r="AC11" s="92"/>
      <c r="AD11" s="93"/>
      <c r="AE11" s="93"/>
      <c r="AF11" s="93"/>
      <c r="AG11" s="93"/>
      <c r="AH11" s="93"/>
      <c r="AI11" s="94"/>
    </row>
    <row r="12" spans="1:42" x14ac:dyDescent="0.3">
      <c r="B12" s="10">
        <v>37.5</v>
      </c>
      <c r="C12" s="16" t="s">
        <v>11</v>
      </c>
      <c r="D12" s="48">
        <v>127.95</v>
      </c>
      <c r="E12" s="7">
        <f t="shared" si="0"/>
        <v>8.5129740518962063</v>
      </c>
      <c r="F12" s="20">
        <f t="shared" ref="F12:F25" si="1">F11-E12</f>
        <v>88.622754491017957</v>
      </c>
      <c r="O12" s="10">
        <v>6.3</v>
      </c>
      <c r="P12" s="20">
        <f>F17</f>
        <v>62.413838988689285</v>
      </c>
      <c r="AC12" s="92"/>
      <c r="AD12" s="93"/>
      <c r="AE12" s="93"/>
      <c r="AF12" s="93"/>
      <c r="AG12" s="93"/>
      <c r="AH12" s="93"/>
      <c r="AI12" s="94"/>
    </row>
    <row r="13" spans="1:42" ht="15" thickBot="1" x14ac:dyDescent="0.35">
      <c r="B13" s="10">
        <v>25</v>
      </c>
      <c r="C13" s="16" t="s">
        <v>12</v>
      </c>
      <c r="D13" s="48">
        <v>45.7</v>
      </c>
      <c r="E13" s="7">
        <f t="shared" si="0"/>
        <v>3.040585495675316</v>
      </c>
      <c r="F13" s="20">
        <f t="shared" si="1"/>
        <v>85.582168995342641</v>
      </c>
      <c r="H13" t="s">
        <v>41</v>
      </c>
      <c r="O13" s="50">
        <v>4.75</v>
      </c>
      <c r="P13" s="53">
        <f>F18</f>
        <v>55.770459081836322</v>
      </c>
      <c r="AC13" s="95" t="s">
        <v>23</v>
      </c>
      <c r="AD13" s="96" t="s">
        <v>84</v>
      </c>
      <c r="AE13" s="96" t="s">
        <v>84</v>
      </c>
      <c r="AF13" s="96" t="s">
        <v>84</v>
      </c>
      <c r="AG13" s="96" t="s">
        <v>84</v>
      </c>
      <c r="AH13" s="96" t="s">
        <v>84</v>
      </c>
      <c r="AI13" s="97" t="s">
        <v>85</v>
      </c>
    </row>
    <row r="14" spans="1:42" x14ac:dyDescent="0.3">
      <c r="B14" s="10">
        <v>19</v>
      </c>
      <c r="C14" s="17">
        <v>0.75</v>
      </c>
      <c r="D14" s="48">
        <v>48.12</v>
      </c>
      <c r="E14" s="7">
        <f t="shared" si="0"/>
        <v>3.2015968063872249</v>
      </c>
      <c r="F14" s="20">
        <f t="shared" si="1"/>
        <v>82.380572188955412</v>
      </c>
      <c r="H14" t="s">
        <v>42</v>
      </c>
      <c r="O14" s="39">
        <v>2</v>
      </c>
      <c r="P14" s="42">
        <f>F19</f>
        <v>48.387890884896869</v>
      </c>
      <c r="AC14" s="98">
        <v>34</v>
      </c>
      <c r="AD14" s="99">
        <v>24.03</v>
      </c>
      <c r="AE14" s="99">
        <v>22</v>
      </c>
      <c r="AF14" s="41">
        <f>AD14-AE14</f>
        <v>2.0300000000000011</v>
      </c>
      <c r="AG14" s="99">
        <v>13.63</v>
      </c>
      <c r="AH14" s="41">
        <f>AE14-AG14</f>
        <v>8.3699999999999992</v>
      </c>
      <c r="AI14" s="88">
        <f>(AF14/AH14)*100</f>
        <v>24.25328554360814</v>
      </c>
    </row>
    <row r="15" spans="1:42" x14ac:dyDescent="0.3">
      <c r="B15" s="10">
        <v>12.5</v>
      </c>
      <c r="C15" s="17">
        <v>0.5</v>
      </c>
      <c r="D15" s="48">
        <v>54.23</v>
      </c>
      <c r="E15" s="7">
        <f t="shared" si="0"/>
        <v>3.6081170991350624</v>
      </c>
      <c r="F15" s="20">
        <f t="shared" si="1"/>
        <v>78.772455089820355</v>
      </c>
      <c r="O15" s="10">
        <v>0.85</v>
      </c>
      <c r="P15" s="20">
        <f>F20</f>
        <v>38.422488356620093</v>
      </c>
      <c r="AC15" s="100">
        <v>28</v>
      </c>
      <c r="AD15" s="101">
        <v>22.74</v>
      </c>
      <c r="AE15" s="101">
        <v>20.6</v>
      </c>
      <c r="AF15" s="7">
        <f t="shared" ref="AF15:AF17" si="2">AD15-AE15</f>
        <v>2.139999999999997</v>
      </c>
      <c r="AG15" s="101">
        <v>12.06</v>
      </c>
      <c r="AH15" s="7">
        <f t="shared" ref="AH15:AH17" si="3">AE15-AG15</f>
        <v>8.5400000000000009</v>
      </c>
      <c r="AI15" s="89">
        <f t="shared" ref="AI15:AI17" si="4">(AF15/AH15)*100</f>
        <v>25.058548009367641</v>
      </c>
    </row>
    <row r="16" spans="1:42" x14ac:dyDescent="0.3">
      <c r="B16" s="10">
        <v>9.5</v>
      </c>
      <c r="C16" s="17">
        <v>0.375</v>
      </c>
      <c r="D16" s="48">
        <v>245.87</v>
      </c>
      <c r="E16" s="7">
        <f t="shared" si="0"/>
        <v>16.358616101131069</v>
      </c>
      <c r="F16" s="115">
        <f t="shared" si="1"/>
        <v>62.413838988689285</v>
      </c>
      <c r="G16" s="78">
        <v>1</v>
      </c>
      <c r="H16" t="s">
        <v>43</v>
      </c>
      <c r="O16" s="10">
        <v>0.42499999999999999</v>
      </c>
      <c r="P16" s="20">
        <f>F21</f>
        <v>34.08982035928144</v>
      </c>
      <c r="AC16" s="100">
        <v>16</v>
      </c>
      <c r="AD16" s="101">
        <v>25.17</v>
      </c>
      <c r="AE16" s="101">
        <v>22.6</v>
      </c>
      <c r="AF16" s="7">
        <f t="shared" si="2"/>
        <v>2.5700000000000003</v>
      </c>
      <c r="AG16" s="101">
        <v>13.82</v>
      </c>
      <c r="AH16" s="7">
        <f t="shared" si="3"/>
        <v>8.7800000000000011</v>
      </c>
      <c r="AI16" s="89">
        <f t="shared" si="4"/>
        <v>29.271070615034166</v>
      </c>
    </row>
    <row r="17" spans="2:41" ht="16.2" thickBot="1" x14ac:dyDescent="0.4">
      <c r="B17" s="10">
        <v>6.3</v>
      </c>
      <c r="C17" s="17">
        <v>0.25</v>
      </c>
      <c r="D17" s="48">
        <v>0</v>
      </c>
      <c r="E17" s="7">
        <f t="shared" si="0"/>
        <v>0</v>
      </c>
      <c r="F17" s="115">
        <f t="shared" si="1"/>
        <v>62.413838988689285</v>
      </c>
      <c r="G17" s="78"/>
      <c r="H17" t="s">
        <v>44</v>
      </c>
      <c r="I17" t="s">
        <v>45</v>
      </c>
      <c r="O17" s="10">
        <v>0.25</v>
      </c>
      <c r="P17" s="20">
        <f>F22</f>
        <v>21.634730538922163</v>
      </c>
      <c r="AC17" s="102">
        <v>11</v>
      </c>
      <c r="AD17" s="103">
        <v>25</v>
      </c>
      <c r="AE17" s="103">
        <v>22.1</v>
      </c>
      <c r="AF17" s="52">
        <f t="shared" si="2"/>
        <v>2.8999999999999986</v>
      </c>
      <c r="AG17" s="103">
        <v>14.35</v>
      </c>
      <c r="AH17" s="52">
        <f t="shared" si="3"/>
        <v>7.7500000000000018</v>
      </c>
      <c r="AI17" s="90">
        <f t="shared" si="4"/>
        <v>37.419354838709651</v>
      </c>
    </row>
    <row r="18" spans="2:41" ht="15" thickBot="1" x14ac:dyDescent="0.35">
      <c r="B18" s="50">
        <v>4.75</v>
      </c>
      <c r="C18" s="11" t="s">
        <v>13</v>
      </c>
      <c r="D18" s="51">
        <v>99.85</v>
      </c>
      <c r="E18" s="52">
        <f t="shared" si="0"/>
        <v>6.6433799068529602</v>
      </c>
      <c r="F18" s="116">
        <f t="shared" si="1"/>
        <v>55.770459081836322</v>
      </c>
      <c r="G18" s="78">
        <v>2</v>
      </c>
      <c r="H18" t="s">
        <v>48</v>
      </c>
      <c r="O18" s="10">
        <v>0.15</v>
      </c>
      <c r="P18" s="20">
        <f>F23</f>
        <v>16.095808383233539</v>
      </c>
      <c r="AC18" t="s">
        <v>111</v>
      </c>
    </row>
    <row r="19" spans="2:41" ht="15" thickBot="1" x14ac:dyDescent="0.35">
      <c r="B19" s="39">
        <v>2</v>
      </c>
      <c r="C19" s="40" t="s">
        <v>14</v>
      </c>
      <c r="D19" s="47">
        <v>110.96</v>
      </c>
      <c r="E19" s="41">
        <f t="shared" si="0"/>
        <v>7.3825681969394523</v>
      </c>
      <c r="F19" s="117">
        <f t="shared" si="1"/>
        <v>48.387890884896869</v>
      </c>
      <c r="G19" s="78"/>
      <c r="O19" s="50">
        <v>7.4999999999999997E-2</v>
      </c>
      <c r="P19" s="53">
        <f>F24</f>
        <v>9.9900199600798487</v>
      </c>
      <c r="AD19" s="107">
        <v>21.39</v>
      </c>
      <c r="AE19" s="108">
        <v>20.38</v>
      </c>
      <c r="AF19" s="109">
        <f>AD19-AE19</f>
        <v>1.0100000000000016</v>
      </c>
      <c r="AG19" s="108">
        <v>13.28</v>
      </c>
      <c r="AH19" s="109">
        <f>AE19-AG19</f>
        <v>7.1</v>
      </c>
      <c r="AI19" s="110">
        <f>(AF19/AH19)*100</f>
        <v>14.225352112676079</v>
      </c>
    </row>
    <row r="20" spans="2:41" ht="16.2" thickBot="1" x14ac:dyDescent="0.4">
      <c r="B20" s="10">
        <v>0.85</v>
      </c>
      <c r="C20" s="16" t="s">
        <v>15</v>
      </c>
      <c r="D20" s="48">
        <v>149.78</v>
      </c>
      <c r="E20" s="7">
        <f t="shared" si="0"/>
        <v>9.9654025282767797</v>
      </c>
      <c r="F20" s="115">
        <f t="shared" si="1"/>
        <v>38.422488356620093</v>
      </c>
      <c r="G20" s="78"/>
      <c r="H20" s="8"/>
      <c r="I20" s="61" t="s">
        <v>46</v>
      </c>
      <c r="J20" s="62">
        <v>7.4999999999999997E-2</v>
      </c>
      <c r="L20" s="61" t="s">
        <v>50</v>
      </c>
      <c r="M20" s="57">
        <f>VLOOKUP(J20,$B$10:$F$24,5,)</f>
        <v>9.9900199600798487</v>
      </c>
      <c r="AD20" s="111">
        <v>21.85</v>
      </c>
      <c r="AE20" s="101">
        <v>20.97</v>
      </c>
      <c r="AF20" s="7">
        <f t="shared" ref="AF20:AF21" si="5">AD20-AE20</f>
        <v>0.88000000000000256</v>
      </c>
      <c r="AG20" s="101">
        <v>14.7</v>
      </c>
      <c r="AH20" s="7">
        <f t="shared" ref="AH20:AH21" si="6">AE20-AG20</f>
        <v>6.27</v>
      </c>
      <c r="AI20" s="89">
        <f t="shared" ref="AI20:AI21" si="7">(AF20/AH20)*100</f>
        <v>14.035087719298286</v>
      </c>
    </row>
    <row r="21" spans="2:41" ht="16.2" thickBot="1" x14ac:dyDescent="0.4">
      <c r="B21" s="10">
        <v>0.42499999999999999</v>
      </c>
      <c r="C21" s="16" t="s">
        <v>16</v>
      </c>
      <c r="D21" s="48">
        <v>65.12</v>
      </c>
      <c r="E21" s="7">
        <f t="shared" si="0"/>
        <v>4.3326679973386559</v>
      </c>
      <c r="F21" s="115">
        <f t="shared" si="1"/>
        <v>34.08982035928144</v>
      </c>
      <c r="G21" s="78">
        <v>1</v>
      </c>
      <c r="I21" s="60" t="s">
        <v>47</v>
      </c>
      <c r="J21" s="62">
        <v>0.15</v>
      </c>
      <c r="L21" s="60" t="s">
        <v>49</v>
      </c>
      <c r="M21" s="57">
        <f>VLOOKUP(J21,$B$10:$F$24,5,)</f>
        <v>16.095808383233539</v>
      </c>
      <c r="AD21" s="112">
        <v>21.61</v>
      </c>
      <c r="AE21" s="103">
        <v>20.63</v>
      </c>
      <c r="AF21" s="52">
        <f t="shared" si="5"/>
        <v>0.98000000000000043</v>
      </c>
      <c r="AG21" s="103">
        <v>14.25</v>
      </c>
      <c r="AH21" s="52">
        <f t="shared" si="6"/>
        <v>6.379999999999999</v>
      </c>
      <c r="AI21" s="90">
        <f t="shared" si="7"/>
        <v>15.360501567398128</v>
      </c>
    </row>
    <row r="22" spans="2:41" ht="15" thickBot="1" x14ac:dyDescent="0.35">
      <c r="B22" s="10">
        <v>0.25</v>
      </c>
      <c r="C22" s="16" t="s">
        <v>17</v>
      </c>
      <c r="D22" s="48">
        <v>187.2</v>
      </c>
      <c r="E22" s="7">
        <f t="shared" si="0"/>
        <v>12.455089820359278</v>
      </c>
      <c r="F22" s="115">
        <f t="shared" si="1"/>
        <v>21.634730538922163</v>
      </c>
      <c r="G22" s="78">
        <v>2</v>
      </c>
      <c r="AK22" t="s">
        <v>94</v>
      </c>
      <c r="AO22" s="114">
        <v>0.73</v>
      </c>
    </row>
    <row r="23" spans="2:41" ht="15" thickBot="1" x14ac:dyDescent="0.35">
      <c r="B23" s="10">
        <v>0.15</v>
      </c>
      <c r="C23" s="16" t="s">
        <v>18</v>
      </c>
      <c r="D23" s="48">
        <v>83.25</v>
      </c>
      <c r="E23" s="7">
        <f t="shared" si="0"/>
        <v>5.5389221556886223</v>
      </c>
      <c r="F23" s="75">
        <f t="shared" si="1"/>
        <v>16.095808383233539</v>
      </c>
      <c r="G23" s="78">
        <v>1</v>
      </c>
      <c r="J23" s="61" t="s">
        <v>51</v>
      </c>
      <c r="K23" s="62">
        <v>10</v>
      </c>
    </row>
    <row r="24" spans="2:41" ht="15" thickBot="1" x14ac:dyDescent="0.35">
      <c r="B24" s="18">
        <v>7.4999999999999997E-2</v>
      </c>
      <c r="C24" s="19" t="s">
        <v>19</v>
      </c>
      <c r="D24" s="49">
        <v>91.77</v>
      </c>
      <c r="E24" s="25">
        <f t="shared" si="0"/>
        <v>6.1057884231536912</v>
      </c>
      <c r="F24" s="118">
        <f t="shared" si="1"/>
        <v>9.9900199600798487</v>
      </c>
      <c r="G24" s="78">
        <v>2</v>
      </c>
      <c r="AJ24" t="s">
        <v>93</v>
      </c>
    </row>
    <row r="25" spans="2:41" ht="15" thickBot="1" x14ac:dyDescent="0.35">
      <c r="B25" s="32" t="s">
        <v>20</v>
      </c>
      <c r="C25" s="33"/>
      <c r="D25" s="29">
        <v>150.15</v>
      </c>
      <c r="E25" s="30">
        <f t="shared" si="0"/>
        <v>9.9900199600798398</v>
      </c>
      <c r="F25" s="31">
        <f t="shared" si="1"/>
        <v>0</v>
      </c>
      <c r="J25" t="s">
        <v>53</v>
      </c>
    </row>
    <row r="26" spans="2:41" ht="16.2" thickBot="1" x14ac:dyDescent="0.4">
      <c r="B26" s="34" t="s">
        <v>21</v>
      </c>
      <c r="C26" s="35"/>
      <c r="D26" s="26">
        <f>SUM(D10:D25)</f>
        <v>1503.0000000000002</v>
      </c>
      <c r="E26" s="27">
        <f>SUM(E10:E25)</f>
        <v>99.999999999999986</v>
      </c>
      <c r="F26" s="28" t="s">
        <v>23</v>
      </c>
      <c r="J26" s="61" t="s">
        <v>52</v>
      </c>
      <c r="K26" s="76">
        <f>ROUND((((J20-J21)/(M20-M21))*(K23-M21))+J21,3)</f>
        <v>7.4999999999999997E-2</v>
      </c>
    </row>
    <row r="28" spans="2:41" ht="15" thickBot="1" x14ac:dyDescent="0.35">
      <c r="B28" s="38" t="s">
        <v>28</v>
      </c>
      <c r="H28" s="38" t="s">
        <v>54</v>
      </c>
      <c r="AK28" t="s">
        <v>95</v>
      </c>
      <c r="AL28" t="s">
        <v>96</v>
      </c>
    </row>
    <row r="29" spans="2:41" ht="15" thickBot="1" x14ac:dyDescent="0.35">
      <c r="B29" s="54" t="s">
        <v>26</v>
      </c>
      <c r="C29" s="55"/>
      <c r="D29" s="56"/>
      <c r="E29" s="57">
        <f>SUM(E10:E18)</f>
        <v>44.229540918163664</v>
      </c>
      <c r="F29" t="s">
        <v>57</v>
      </c>
      <c r="AK29" t="s">
        <v>97</v>
      </c>
      <c r="AL29" t="s">
        <v>98</v>
      </c>
    </row>
    <row r="30" spans="2:41" ht="16.2" thickBot="1" x14ac:dyDescent="0.4">
      <c r="I30" s="61" t="s">
        <v>46</v>
      </c>
      <c r="J30" s="57">
        <v>0.25</v>
      </c>
      <c r="L30" s="61" t="s">
        <v>50</v>
      </c>
      <c r="M30" s="57">
        <f>VLOOKUP(J30,$B$10:$F$24,5,)</f>
        <v>21.634730538922163</v>
      </c>
    </row>
    <row r="31" spans="2:41" ht="16.2" thickBot="1" x14ac:dyDescent="0.4">
      <c r="B31" s="54" t="s">
        <v>27</v>
      </c>
      <c r="C31" s="55"/>
      <c r="D31" s="56"/>
      <c r="E31" s="57">
        <f>F18</f>
        <v>55.770459081836322</v>
      </c>
      <c r="I31" s="60" t="s">
        <v>47</v>
      </c>
      <c r="J31" s="77">
        <v>0.42499999999999999</v>
      </c>
      <c r="L31" s="60" t="s">
        <v>49</v>
      </c>
      <c r="M31" s="57">
        <f>VLOOKUP(J31,$B$10:$F$24,5,)</f>
        <v>34.08982035928144</v>
      </c>
      <c r="AJ31" t="s">
        <v>100</v>
      </c>
    </row>
    <row r="32" spans="2:41" ht="15" thickBot="1" x14ac:dyDescent="0.35">
      <c r="AK32" s="104" t="s">
        <v>87</v>
      </c>
      <c r="AL32" s="105">
        <v>100.56</v>
      </c>
    </row>
    <row r="33" spans="2:42" ht="15" thickBot="1" x14ac:dyDescent="0.35">
      <c r="B33" s="54" t="s">
        <v>29</v>
      </c>
      <c r="C33" s="55"/>
      <c r="D33" s="56"/>
      <c r="E33" s="57">
        <f>F24</f>
        <v>9.9900199600798487</v>
      </c>
      <c r="F33" t="s">
        <v>58</v>
      </c>
      <c r="J33" s="61" t="s">
        <v>51</v>
      </c>
      <c r="K33" s="62">
        <v>30</v>
      </c>
      <c r="AK33" s="104" t="s">
        <v>88</v>
      </c>
      <c r="AL33" s="106">
        <v>230.34</v>
      </c>
    </row>
    <row r="34" spans="2:42" ht="15" thickBot="1" x14ac:dyDescent="0.35">
      <c r="AK34" s="104" t="s">
        <v>89</v>
      </c>
      <c r="AL34" s="106">
        <f>AL33-AL32</f>
        <v>129.78</v>
      </c>
    </row>
    <row r="35" spans="2:42" ht="15" thickBot="1" x14ac:dyDescent="0.35">
      <c r="B35" s="59" t="s">
        <v>30</v>
      </c>
      <c r="C35" s="59"/>
      <c r="D35" s="59"/>
      <c r="E35" s="59"/>
      <c r="F35" s="59"/>
      <c r="J35" t="s">
        <v>53</v>
      </c>
    </row>
    <row r="36" spans="2:42" ht="16.2" thickBot="1" x14ac:dyDescent="0.4">
      <c r="B36" s="59"/>
      <c r="C36" s="59"/>
      <c r="D36" s="59"/>
      <c r="E36" s="59"/>
      <c r="F36" s="59"/>
      <c r="J36" s="61" t="s">
        <v>55</v>
      </c>
      <c r="K36" s="76">
        <f>ROUND((((J30-J31)/(M30-M31))*(K33-M31))+J31,3)</f>
        <v>0.36799999999999999</v>
      </c>
      <c r="AJ36" t="s">
        <v>101</v>
      </c>
    </row>
    <row r="37" spans="2:42" x14ac:dyDescent="0.3">
      <c r="AJ37" s="84" t="s">
        <v>102</v>
      </c>
      <c r="AK37" s="119">
        <f>AL34/(AL33-30)</f>
        <v>0.64779874213836475</v>
      </c>
      <c r="AL37" t="s">
        <v>103</v>
      </c>
      <c r="AN37" s="120" t="str">
        <f>IF(AK37&gt;AO22,"ARCILLA","LIMO")</f>
        <v>LIMO</v>
      </c>
      <c r="AO37" s="120" t="str">
        <f>IF(AN37="LIMO","M","C")</f>
        <v>M</v>
      </c>
    </row>
    <row r="38" spans="2:42" ht="15" thickBot="1" x14ac:dyDescent="0.35">
      <c r="B38" t="s">
        <v>31</v>
      </c>
      <c r="D38" t="s">
        <v>32</v>
      </c>
      <c r="F38" t="s">
        <v>33</v>
      </c>
    </row>
    <row r="39" spans="2:42" ht="16.2" thickBot="1" x14ac:dyDescent="0.4">
      <c r="I39" s="61" t="s">
        <v>46</v>
      </c>
      <c r="J39" s="57">
        <v>4.75</v>
      </c>
      <c r="L39" s="61" t="s">
        <v>50</v>
      </c>
      <c r="M39" s="57">
        <f>VLOOKUP(J39,$B$10:$F$24,5,)</f>
        <v>55.770459081836322</v>
      </c>
      <c r="O39" s="38" t="s">
        <v>60</v>
      </c>
      <c r="AD39" s="8"/>
      <c r="AE39" s="8"/>
      <c r="AJ39" t="s">
        <v>104</v>
      </c>
    </row>
    <row r="40" spans="2:42" ht="16.2" thickBot="1" x14ac:dyDescent="0.4">
      <c r="B40" s="61" t="s">
        <v>34</v>
      </c>
      <c r="C40" s="57">
        <f>E29</f>
        <v>44.229540918163664</v>
      </c>
      <c r="I40" s="60" t="s">
        <v>47</v>
      </c>
      <c r="J40" s="57">
        <v>9.5</v>
      </c>
      <c r="L40" s="60" t="s">
        <v>49</v>
      </c>
      <c r="M40" s="57">
        <f>VLOOKUP(J40,$B$10:$F$24,5,)</f>
        <v>62.413838988689285</v>
      </c>
      <c r="AC40">
        <v>1</v>
      </c>
      <c r="AD40" t="s">
        <v>86</v>
      </c>
    </row>
    <row r="41" spans="2:42" ht="15" customHeight="1" thickBot="1" x14ac:dyDescent="0.35">
      <c r="B41" s="61" t="s">
        <v>35</v>
      </c>
      <c r="C41" s="57">
        <f>F18-F24</f>
        <v>45.780439121756473</v>
      </c>
      <c r="R41" s="61" t="s">
        <v>61</v>
      </c>
      <c r="S41" s="57">
        <f>K45/K26</f>
        <v>103.65333333333334</v>
      </c>
      <c r="AC41">
        <v>2</v>
      </c>
      <c r="AD41" t="s">
        <v>90</v>
      </c>
      <c r="AK41" t="s">
        <v>105</v>
      </c>
      <c r="AL41" t="s">
        <v>106</v>
      </c>
      <c r="AN41" s="121" t="s">
        <v>114</v>
      </c>
      <c r="AO41" s="121"/>
      <c r="AP41" s="121"/>
    </row>
    <row r="42" spans="2:42" ht="15" thickBot="1" x14ac:dyDescent="0.35">
      <c r="B42" s="61" t="s">
        <v>36</v>
      </c>
      <c r="C42" s="57">
        <f>F24</f>
        <v>9.9900199600798487</v>
      </c>
      <c r="J42" s="61" t="s">
        <v>51</v>
      </c>
      <c r="K42" s="62">
        <v>60</v>
      </c>
      <c r="R42" s="61" t="s">
        <v>62</v>
      </c>
      <c r="S42" s="57">
        <f>(K36^2)/(K26*K45)</f>
        <v>0.23226824457593689</v>
      </c>
      <c r="AC42">
        <v>3</v>
      </c>
      <c r="AD42" s="78" t="s">
        <v>91</v>
      </c>
      <c r="AE42" s="8"/>
      <c r="AK42" t="s">
        <v>107</v>
      </c>
      <c r="AL42" t="s">
        <v>108</v>
      </c>
      <c r="AN42" s="121"/>
      <c r="AO42" s="121"/>
      <c r="AP42" s="121"/>
    </row>
    <row r="43" spans="2:42" ht="15" thickBot="1" x14ac:dyDescent="0.35"/>
    <row r="44" spans="2:42" ht="15" thickBot="1" x14ac:dyDescent="0.35">
      <c r="B44" s="63" t="s">
        <v>37</v>
      </c>
      <c r="C44" s="64">
        <f>SUM(C40:C42)</f>
        <v>99.999999999999986</v>
      </c>
      <c r="J44" t="s">
        <v>53</v>
      </c>
      <c r="R44" s="82" t="s">
        <v>64</v>
      </c>
      <c r="S44" s="83"/>
      <c r="AD44" s="104" t="s">
        <v>87</v>
      </c>
      <c r="AE44" s="105">
        <f>ROUND((SUM(AI19:AI21))/3,0)</f>
        <v>15</v>
      </c>
      <c r="AJ44" t="s">
        <v>109</v>
      </c>
    </row>
    <row r="45" spans="2:42" ht="16.2" thickBot="1" x14ac:dyDescent="0.4">
      <c r="D45" t="s">
        <v>72</v>
      </c>
      <c r="J45" s="61" t="s">
        <v>56</v>
      </c>
      <c r="K45" s="76">
        <f>ROUND((((J39-J40)/(M39-M40))*(K42-M40))+J40,3)</f>
        <v>7.774</v>
      </c>
      <c r="AD45" s="104" t="s">
        <v>88</v>
      </c>
      <c r="AE45" s="106">
        <v>26.5</v>
      </c>
      <c r="AJ45" s="38"/>
      <c r="AK45" t="s">
        <v>112</v>
      </c>
    </row>
    <row r="46" spans="2:42" ht="15" thickBot="1" x14ac:dyDescent="0.35">
      <c r="D46" t="s">
        <v>67</v>
      </c>
      <c r="E46" t="s">
        <v>68</v>
      </c>
      <c r="AD46" s="104" t="s">
        <v>89</v>
      </c>
      <c r="AE46" s="106">
        <f>AE45-AE44</f>
        <v>11.5</v>
      </c>
      <c r="AJ46" s="38" t="s">
        <v>113</v>
      </c>
      <c r="AK46" s="38"/>
      <c r="AL46" s="38"/>
    </row>
    <row r="47" spans="2:42" x14ac:dyDescent="0.3">
      <c r="D47" t="s">
        <v>66</v>
      </c>
      <c r="E47" t="s">
        <v>69</v>
      </c>
      <c r="O47" t="s">
        <v>63</v>
      </c>
    </row>
    <row r="48" spans="2:42" x14ac:dyDescent="0.3">
      <c r="D48" t="s">
        <v>70</v>
      </c>
      <c r="E48" t="s">
        <v>71</v>
      </c>
    </row>
  </sheetData>
  <mergeCells count="27">
    <mergeCell ref="AI10:AI12"/>
    <mergeCell ref="AJ2:AP4"/>
    <mergeCell ref="AN41:AP42"/>
    <mergeCell ref="AC6:AI7"/>
    <mergeCell ref="AC3:AI4"/>
    <mergeCell ref="AC10:AC12"/>
    <mergeCell ref="AD10:AD12"/>
    <mergeCell ref="AE10:AE12"/>
    <mergeCell ref="AF10:AF12"/>
    <mergeCell ref="AG10:AG12"/>
    <mergeCell ref="AH10:AH12"/>
    <mergeCell ref="B35:F36"/>
    <mergeCell ref="H1:N2"/>
    <mergeCell ref="H4:N6"/>
    <mergeCell ref="P2:P3"/>
    <mergeCell ref="O2:O3"/>
    <mergeCell ref="R44:S44"/>
    <mergeCell ref="B25:C25"/>
    <mergeCell ref="B26:C26"/>
    <mergeCell ref="A1:G2"/>
    <mergeCell ref="B29:D29"/>
    <mergeCell ref="B31:D31"/>
    <mergeCell ref="B33:D33"/>
    <mergeCell ref="B7:C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</dc:creator>
  <cp:lastModifiedBy>daini</cp:lastModifiedBy>
  <dcterms:created xsi:type="dcterms:W3CDTF">2022-04-28T22:05:12Z</dcterms:created>
  <dcterms:modified xsi:type="dcterms:W3CDTF">2022-04-29T04:30:23Z</dcterms:modified>
</cp:coreProperties>
</file>