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<sst xmlns="http://schemas.openxmlformats.org/spreadsheetml/2006/main" count="144" uniqueCount="50">
  <si>
    <t>CUDA TESTS</t>
  </si>
  <si>
    <t>CPU</t>
  </si>
  <si>
    <t>Análise</t>
  </si>
  <si>
    <t>Teste 1 (ms)</t>
  </si>
  <si>
    <t>Teste 2 (ms)</t>
  </si>
  <si>
    <t>Teste 3 (ms)</t>
  </si>
  <si>
    <t>Teste 4 (ms)</t>
  </si>
  <si>
    <t>Teste 5 (ms)</t>
  </si>
  <si>
    <t>Média (ms)</t>
  </si>
  <si>
    <t>Valor Teórico Previsto</t>
  </si>
  <si>
    <t>Amostra 1</t>
  </si>
  <si>
    <t>Amostra 2</t>
  </si>
  <si>
    <t>Amostra 3</t>
  </si>
  <si>
    <t>Amostra 4</t>
  </si>
  <si>
    <t>Amostra 5</t>
  </si>
  <si>
    <t>Média</t>
  </si>
  <si>
    <t>GPU</t>
  </si>
  <si>
    <t>Speed-Up (%)</t>
  </si>
  <si>
    <t>Tempo Min (ms)</t>
  </si>
  <si>
    <t>Best Speed-UP</t>
  </si>
  <si>
    <t>BlockDimX</t>
  </si>
  <si>
    <t>GridDimX</t>
  </si>
  <si>
    <t>CUDA</t>
  </si>
  <si>
    <t>Análise BlockDim</t>
  </si>
  <si>
    <t>BlockDim</t>
  </si>
  <si>
    <t>Média (s)</t>
  </si>
  <si>
    <t>(8,0)</t>
  </si>
  <si>
    <t>(7,1)</t>
  </si>
  <si>
    <t>(6,2)</t>
  </si>
  <si>
    <t>(5,3)</t>
  </si>
  <si>
    <t>(4,4)</t>
  </si>
  <si>
    <t>(3,5)</t>
  </si>
  <si>
    <t>(2,6)</t>
  </si>
  <si>
    <t>(1,7)</t>
  </si>
  <si>
    <t>(0,8)</t>
  </si>
  <si>
    <t>Minímo</t>
  </si>
  <si>
    <t>Melhor combinação</t>
  </si>
  <si>
    <t>Análise GridDim</t>
  </si>
  <si>
    <t>GridDim</t>
  </si>
  <si>
    <t>Tempo de execução (s)</t>
  </si>
  <si>
    <t>Tempo poupado (s)</t>
  </si>
  <si>
    <t>Melhoria (%)</t>
  </si>
  <si>
    <t>Combinação Inicial - CUDA</t>
  </si>
  <si>
    <t>Combinação Final - CUDA</t>
  </si>
  <si>
    <t xml:space="preserve"> </t>
  </si>
  <si>
    <t>Combinação Final</t>
  </si>
  <si>
    <t>BlockDimX-8</t>
  </si>
  <si>
    <t>BlockDimY-0</t>
  </si>
  <si>
    <t>GridDimX-3</t>
  </si>
  <si>
    <t>GridDimY-5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</si>
</sst>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21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rgb="FFFFFFFF"/>
      <name val="Calibri"/>
    </font>
    <font>
      <b/>
      <sz val="25.0"/>
      <color rgb="FFFFFFFF"/>
      <name val="Calibri"/>
    </font>
    <font/>
    <font>
      <color theme="1"/>
      <name val="Calibri"/>
      <scheme val="minor"/>
    </font>
    <font>
      <sz val="11.0"/>
      <color theme="0"/>
      <name val="Calibri"/>
    </font>
    <font>
      <sz val="11.0"/>
      <color rgb="FF000000"/>
      <name val="Calibri"/>
    </font>
    <font>
      <b/>
      <sz val="11.0"/>
      <color theme="1"/>
      <name val="Calibri"/>
    </font>
    <font>
      <i/>
      <sz val="11.0"/>
      <color theme="1"/>
      <name val="Calibri"/>
    </font>
    <font>
      <b/>
      <sz val="11.0"/>
      <color rgb="FF000000"/>
      <name val="Calibri"/>
    </font>
    <font>
      <i/>
      <color theme="1"/>
      <name val="Calibri"/>
      <scheme val="minor"/>
    </font>
    <font>
      <b/>
      <sz val="25.0"/>
      <color rgb="FFFFFF00"/>
      <name val="Calibri"/>
    </font>
    <font>
      <b/>
      <sz val="16.0"/>
      <color rgb="FFFFFF00"/>
      <name val="Calibri"/>
    </font>
    <font>
      <b/>
      <sz val="11.0"/>
      <color rgb="FFFFFF00"/>
      <name val="Calibri"/>
    </font>
    <font>
      <b/>
      <color rgb="FFFFFF00"/>
      <name val="Calibri"/>
      <scheme val="minor"/>
    </font>
    <font>
      <b/>
      <sz val="25.0"/>
      <color rgb="FFFF0000"/>
      <name val="Calibri"/>
    </font>
    <font>
      <b/>
      <sz val="16.0"/>
      <color rgb="FFFF0000"/>
      <name val="Calibri"/>
    </font>
    <font>
      <b/>
      <sz val="11.0"/>
      <color rgb="FFFF0000"/>
      <name val="Calibri"/>
    </font>
    <font>
      <b/>
      <color rgb="FFFF0000"/>
      <name val="Calibri"/>
      <scheme val="minor"/>
    </font>
    <font>
      <sz val="9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 shrinkToFit="0" wrapText="0"/>
    </xf>
    <xf borderId="1" fillId="3" fontId="3" numFmtId="0" xfId="0" applyAlignment="1" applyBorder="1" applyFill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1" fillId="3" fontId="3" numFmtId="0" xfId="0" applyAlignment="1" applyBorder="1" applyFont="1">
      <alignment horizontal="center" readingOrder="0"/>
    </xf>
    <xf borderId="0" fillId="2" fontId="5" numFmtId="0" xfId="0" applyFont="1"/>
    <xf borderId="0" fillId="4" fontId="3" numFmtId="0" xfId="0" applyAlignment="1" applyFill="1" applyFont="1">
      <alignment horizontal="center" readingOrder="0" shrinkToFit="0" wrapText="0"/>
    </xf>
    <xf borderId="4" fillId="3" fontId="6" numFmtId="0" xfId="0" applyAlignment="1" applyBorder="1" applyFont="1">
      <alignment horizontal="center"/>
    </xf>
    <xf borderId="0" fillId="4" fontId="7" numFmtId="0" xfId="0" applyAlignment="1" applyFont="1">
      <alignment horizontal="center" shrinkToFit="0" wrapText="0"/>
    </xf>
    <xf borderId="0" fillId="4" fontId="2" numFmtId="0" xfId="0" applyAlignment="1" applyFont="1">
      <alignment horizontal="center" readingOrder="0" shrinkToFit="0" wrapText="0"/>
    </xf>
    <xf borderId="0" fillId="4" fontId="2" numFmtId="0" xfId="0" applyAlignment="1" applyFont="1">
      <alignment horizontal="center" shrinkToFit="0" wrapText="0"/>
    </xf>
    <xf borderId="0" fillId="0" fontId="1" numFmtId="0" xfId="0" applyAlignment="1" applyFont="1">
      <alignment horizontal="center" readingOrder="0"/>
    </xf>
    <xf borderId="0" fillId="0" fontId="8" numFmtId="2" xfId="0" applyAlignment="1" applyFont="1" applyNumberFormat="1">
      <alignment horizontal="center"/>
    </xf>
    <xf borderId="0" fillId="0" fontId="9" numFmtId="0" xfId="0" applyAlignment="1" applyFont="1">
      <alignment horizontal="center" readingOrder="0"/>
    </xf>
    <xf borderId="0" fillId="0" fontId="7" numFmtId="164" xfId="0" applyAlignment="1" applyFont="1" applyNumberFormat="1">
      <alignment horizontal="center" readingOrder="0" shrinkToFit="0" wrapText="0"/>
    </xf>
    <xf borderId="0" fillId="0" fontId="10" numFmtId="164" xfId="0" applyAlignment="1" applyFont="1" applyNumberFormat="1">
      <alignment horizontal="center" readingOrder="0" shrinkToFit="0" wrapText="0"/>
    </xf>
    <xf borderId="0" fillId="0" fontId="10" numFmtId="165" xfId="0" applyAlignment="1" applyFont="1" applyNumberFormat="1">
      <alignment horizontal="center" readingOrder="0" shrinkToFit="0" wrapText="0"/>
    </xf>
    <xf borderId="0" fillId="0" fontId="1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 readingOrder="0"/>
    </xf>
    <xf borderId="0" fillId="0" fontId="9" numFmtId="0" xfId="0" applyAlignment="1" applyFont="1">
      <alignment horizontal="center"/>
    </xf>
    <xf borderId="0" fillId="0" fontId="11" numFmtId="0" xfId="0" applyAlignment="1" applyFont="1">
      <alignment readingOrder="0"/>
    </xf>
    <xf borderId="0" fillId="0" fontId="9" numFmtId="2" xfId="0" applyAlignment="1" applyFont="1" applyNumberFormat="1">
      <alignment horizontal="center"/>
    </xf>
    <xf borderId="0" fillId="0" fontId="5" numFmtId="164" xfId="0" applyAlignment="1" applyFont="1" applyNumberFormat="1">
      <alignment horizontal="center" readingOrder="0"/>
    </xf>
    <xf borderId="0" fillId="0" fontId="10" numFmtId="0" xfId="0" applyAlignment="1" applyFont="1">
      <alignment horizontal="center" readingOrder="0" shrinkToFit="0" wrapText="0"/>
    </xf>
    <xf borderId="0" fillId="0" fontId="7" numFmtId="0" xfId="0" applyAlignment="1" applyFont="1">
      <alignment horizontal="center" shrinkToFit="0" wrapText="0"/>
    </xf>
    <xf borderId="0" fillId="0" fontId="10" numFmtId="9" xfId="0" applyAlignment="1" applyFont="1" applyNumberFormat="1">
      <alignment horizontal="center" readingOrder="0" shrinkToFit="0" wrapText="0"/>
    </xf>
    <xf borderId="0" fillId="0" fontId="5" numFmtId="0" xfId="0" applyAlignment="1" applyFont="1">
      <alignment readingOrder="0"/>
    </xf>
    <xf borderId="0" fillId="4" fontId="12" numFmtId="0" xfId="0" applyAlignment="1" applyFont="1">
      <alignment horizontal="center" readingOrder="0" shrinkToFit="0" wrapText="0"/>
    </xf>
    <xf borderId="0" fillId="2" fontId="13" numFmtId="0" xfId="0" applyAlignment="1" applyFont="1">
      <alignment horizontal="center" readingOrder="0" shrinkToFit="0" wrapText="0"/>
    </xf>
    <xf borderId="0" fillId="5" fontId="13" numFmtId="0" xfId="0" applyAlignment="1" applyFill="1" applyFont="1">
      <alignment horizontal="center" readingOrder="0" shrinkToFit="0" wrapText="0"/>
    </xf>
    <xf borderId="0" fillId="0" fontId="7" numFmtId="0" xfId="0" applyAlignment="1" applyFont="1">
      <alignment shrinkToFit="0" vertical="bottom" wrapText="0"/>
    </xf>
    <xf borderId="0" fillId="4" fontId="14" numFmtId="0" xfId="0" applyAlignment="1" applyFont="1">
      <alignment horizontal="center" readingOrder="0" shrinkToFit="0" wrapText="0"/>
    </xf>
    <xf quotePrefix="1" borderId="0" fillId="4" fontId="2" numFmtId="0" xfId="0" applyAlignment="1" applyFont="1">
      <alignment horizontal="center" readingOrder="0" shrinkToFit="0" wrapText="0"/>
    </xf>
    <xf borderId="0" fillId="0" fontId="10" numFmtId="2" xfId="0" applyAlignment="1" applyFont="1" applyNumberFormat="1">
      <alignment horizontal="center" readingOrder="0" shrinkToFit="0" wrapText="0"/>
    </xf>
    <xf borderId="0" fillId="6" fontId="10" numFmtId="2" xfId="0" applyAlignment="1" applyFill="1" applyFont="1" applyNumberFormat="1">
      <alignment horizontal="center"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0" fontId="7" numFmtId="2" xfId="0" applyAlignment="1" applyFont="1" applyNumberFormat="1">
      <alignment horizontal="center" readingOrder="0" shrinkToFit="0" wrapText="0"/>
    </xf>
    <xf borderId="0" fillId="0" fontId="7" numFmtId="0" xfId="0" applyAlignment="1" applyFont="1">
      <alignment horizontal="center" readingOrder="0" shrinkToFit="0" vertical="bottom" wrapText="0"/>
    </xf>
    <xf borderId="0" fillId="5" fontId="2" numFmtId="0" xfId="0" applyAlignment="1" applyFont="1">
      <alignment horizontal="center" readingOrder="0" shrinkToFit="0" wrapText="0"/>
    </xf>
    <xf borderId="0" fillId="4" fontId="15" numFmtId="0" xfId="0" applyAlignment="1" applyFont="1">
      <alignment horizontal="center" readingOrder="0"/>
    </xf>
    <xf borderId="0" fillId="0" fontId="11" numFmtId="0" xfId="0" applyFont="1"/>
    <xf quotePrefix="1" borderId="0" fillId="0" fontId="10" numFmtId="0" xfId="0" applyAlignment="1" applyFont="1">
      <alignment horizontal="center" readingOrder="0" shrinkToFit="0" wrapText="0"/>
    </xf>
    <xf borderId="0" fillId="4" fontId="16" numFmtId="0" xfId="0" applyAlignment="1" applyFont="1">
      <alignment horizontal="center" readingOrder="0" shrinkToFit="0" wrapText="0"/>
    </xf>
    <xf borderId="0" fillId="2" fontId="17" numFmtId="0" xfId="0" applyAlignment="1" applyFont="1">
      <alignment horizontal="center" readingOrder="0" shrinkToFit="0" wrapText="0"/>
    </xf>
    <xf borderId="0" fillId="4" fontId="18" numFmtId="0" xfId="0" applyAlignment="1" applyFont="1">
      <alignment horizontal="center" readingOrder="0" shrinkToFit="0" wrapText="0"/>
    </xf>
    <xf borderId="0" fillId="4" fontId="19" numFmtId="0" xfId="0" applyAlignment="1" applyFont="1">
      <alignment horizontal="center" readingOrder="0"/>
    </xf>
    <xf borderId="0" fillId="4" fontId="2" numFmtId="0" xfId="0" applyAlignment="1" applyFont="1">
      <alignment horizontal="center" readingOrder="0" shrinkToFit="0" vertical="bottom" wrapText="0"/>
    </xf>
    <xf borderId="0" fillId="0" fontId="2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CUDA and CPU Comparison</a:t>
            </a:r>
          </a:p>
        </c:rich>
      </c:tx>
      <c:layout>
        <c:manualLayout>
          <c:xMode val="edge"/>
          <c:yMode val="edge"/>
          <c:x val="0.03091666666666667"/>
          <c:y val="0.055390835579514824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Folha1!$N$59</c:f>
            </c:strRef>
          </c:cat>
          <c:val>
            <c:numRef>
              <c:f>Folha1!$H$5:$H$15</c:f>
              <c:numCache/>
            </c:numRef>
          </c:val>
          <c:smooth val="0"/>
        </c:ser>
        <c:axId val="1951158500"/>
        <c:axId val="590426737"/>
      </c:lineChart>
      <c:catAx>
        <c:axId val="1951158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426737"/>
      </c:catAx>
      <c:valAx>
        <c:axId val="590426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51158500"/>
      </c:valAx>
      <c:lineChart>
        <c:varyColors val="0"/>
        <c:ser>
          <c:idx val="1"/>
          <c:order val="1"/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FFFF">
                  <a:alpha val="100000"/>
                </a:srgbClr>
              </a:solidFill>
              <a:ln cmpd="sng">
                <a:solidFill>
                  <a:srgbClr val="00FFFF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Folha1!$N$59</c:f>
            </c:strRef>
          </c:cat>
          <c:val>
            <c:numRef>
              <c:f>Folha1!$R$5:$R$15</c:f>
              <c:numCache/>
            </c:numRef>
          </c:val>
          <c:smooth val="0"/>
        </c:ser>
        <c:axId val="903390749"/>
        <c:axId val="154876962"/>
      </c:lineChart>
      <c:catAx>
        <c:axId val="90339074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76962"/>
      </c:catAx>
      <c:valAx>
        <c:axId val="15487696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903390749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Variação dos valores de GridDim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Folha1!$R$94</c:f>
            </c:strRef>
          </c:cat>
          <c:val>
            <c:numRef>
              <c:f>Folha1!$B$76:$B$84</c:f>
              <c:numCache/>
            </c:numRef>
          </c:val>
          <c:smooth val="0"/>
        </c:ser>
        <c:axId val="1724109650"/>
        <c:axId val="1652027745"/>
      </c:lineChart>
      <c:catAx>
        <c:axId val="1724109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027745"/>
      </c:catAx>
      <c:valAx>
        <c:axId val="1652027745"/>
        <c:scaling>
          <c:orientation val="minMax"/>
          <c:max val="65.8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109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704850</xdr:colOff>
      <xdr:row>61</xdr:row>
      <xdr:rowOff>85725</xdr:rowOff>
    </xdr:from>
    <xdr:ext cx="4752975" cy="29432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1114425</xdr:colOff>
      <xdr:row>83</xdr:row>
      <xdr:rowOff>161925</xdr:rowOff>
    </xdr:from>
    <xdr:ext cx="4752975" cy="2943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8.86"/>
    <col customWidth="1" min="3" max="3" width="19.29"/>
    <col customWidth="1" min="4" max="4" width="14.57"/>
    <col customWidth="1" min="5" max="5" width="13.71"/>
    <col customWidth="1" min="6" max="6" width="12.29"/>
    <col customWidth="1" min="7" max="7" width="11.29"/>
    <col customWidth="1" min="8" max="8" width="17.86"/>
    <col customWidth="1" min="9" max="9" width="25.57"/>
    <col customWidth="1" min="10" max="10" width="24.43"/>
    <col customWidth="1" min="11" max="11" width="16.43"/>
    <col customWidth="1" min="12" max="12" width="24.57"/>
    <col customWidth="1" min="13" max="13" width="23.43"/>
    <col customWidth="1" min="14" max="14" width="21.71"/>
    <col customWidth="1" min="15" max="15" width="14.57"/>
    <col customWidth="1" min="16" max="16" width="15.86"/>
    <col customWidth="1" min="17" max="17" width="15.29"/>
    <col customWidth="1" min="18" max="18" width="18.57"/>
    <col customWidth="1" min="19" max="19" width="17.14"/>
    <col customWidth="1" min="20" max="20" width="16.43"/>
    <col customWidth="1" min="21" max="22" width="14.0"/>
    <col customWidth="1" min="23" max="23" width="8.71"/>
    <col customWidth="1" min="24" max="24" width="16.57"/>
    <col customWidth="1" min="25" max="27" width="8.71"/>
  </cols>
  <sheetData>
    <row r="1" ht="14.25" customHeight="1"/>
    <row r="2" ht="14.25" customHeight="1">
      <c r="A2" s="1"/>
      <c r="U2" s="2"/>
      <c r="V2" s="2"/>
      <c r="W2" s="2"/>
      <c r="X2" s="2"/>
    </row>
    <row r="3" ht="14.25" customHeight="1">
      <c r="A3" s="1"/>
      <c r="B3" s="3" t="s">
        <v>0</v>
      </c>
      <c r="C3" s="4"/>
      <c r="D3" s="4"/>
      <c r="E3" s="4"/>
      <c r="F3" s="4"/>
      <c r="G3" s="4"/>
      <c r="H3" s="4"/>
      <c r="I3" s="5"/>
      <c r="L3" s="6" t="s">
        <v>1</v>
      </c>
      <c r="M3" s="4"/>
      <c r="N3" s="4"/>
      <c r="O3" s="4"/>
      <c r="P3" s="4"/>
      <c r="Q3" s="4"/>
      <c r="R3" s="5"/>
      <c r="S3" s="7"/>
      <c r="U3" s="8" t="s">
        <v>2</v>
      </c>
    </row>
    <row r="4" ht="14.25" customHeight="1">
      <c r="A4" s="1"/>
      <c r="B4" s="9"/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L4" s="10"/>
      <c r="M4" s="11" t="s">
        <v>10</v>
      </c>
      <c r="N4" s="11" t="s">
        <v>11</v>
      </c>
      <c r="O4" s="11" t="s">
        <v>12</v>
      </c>
      <c r="P4" s="11" t="s">
        <v>13</v>
      </c>
      <c r="Q4" s="11" t="s">
        <v>14</v>
      </c>
      <c r="R4" s="11" t="s">
        <v>15</v>
      </c>
      <c r="U4" s="12"/>
      <c r="V4" s="11" t="s">
        <v>16</v>
      </c>
      <c r="W4" s="11" t="s">
        <v>1</v>
      </c>
      <c r="X4" s="11" t="s">
        <v>17</v>
      </c>
    </row>
    <row r="5" ht="14.25" customHeight="1">
      <c r="A5" s="1"/>
      <c r="B5" s="9">
        <v>1.0</v>
      </c>
      <c r="C5" s="1">
        <v>1571.0</v>
      </c>
      <c r="D5" s="13">
        <v>1567.0</v>
      </c>
      <c r="E5" s="13">
        <v>1546.0</v>
      </c>
      <c r="F5" s="13">
        <v>1561.0</v>
      </c>
      <c r="G5" s="13">
        <v>1569.0</v>
      </c>
      <c r="H5" s="14">
        <f t="shared" ref="H5:H15" si="1">AVERAGE(C5:G5)</f>
        <v>1562.8</v>
      </c>
      <c r="I5" s="15">
        <v>1563.0</v>
      </c>
      <c r="L5" s="11">
        <v>1.0</v>
      </c>
      <c r="M5" s="16">
        <v>3.075</v>
      </c>
      <c r="N5" s="16">
        <v>3.069</v>
      </c>
      <c r="O5" s="16">
        <v>3.066</v>
      </c>
      <c r="P5" s="16">
        <v>3.101</v>
      </c>
      <c r="Q5" s="16">
        <v>3.1</v>
      </c>
      <c r="R5" s="17">
        <f t="shared" ref="R5:R15" si="2">AVERAGE(M5:Q5)</f>
        <v>3.0822</v>
      </c>
      <c r="U5" s="11">
        <v>1.0</v>
      </c>
      <c r="V5" s="1">
        <f t="shared" ref="V5:V15" si="3">AVERAGE(C5:G5)</f>
        <v>1562.8</v>
      </c>
      <c r="W5" s="16">
        <f t="shared" ref="W5:W15" si="4">AVERAGE(M5:Q5)</f>
        <v>3.0822</v>
      </c>
      <c r="X5" s="18">
        <f t="shared" ref="X5:X15" si="5">(W5/V5)*1000</f>
        <v>1.972229332</v>
      </c>
    </row>
    <row r="6" ht="14.25" customHeight="1">
      <c r="A6" s="1"/>
      <c r="B6" s="9">
        <v>2.0</v>
      </c>
      <c r="C6" s="19">
        <v>802.4</v>
      </c>
      <c r="D6" s="20">
        <v>805.3</v>
      </c>
      <c r="E6" s="20">
        <v>805.0</v>
      </c>
      <c r="F6" s="20">
        <v>805.4</v>
      </c>
      <c r="G6" s="20">
        <v>805.1</v>
      </c>
      <c r="H6" s="14">
        <f t="shared" si="1"/>
        <v>804.64</v>
      </c>
      <c r="I6" s="21">
        <f t="shared" ref="I6:I10" si="6">(I5/2)</f>
        <v>781.5</v>
      </c>
      <c r="L6" s="11">
        <v>2.0</v>
      </c>
      <c r="M6" s="16">
        <v>3.111</v>
      </c>
      <c r="N6" s="16">
        <v>3.109</v>
      </c>
      <c r="O6" s="16">
        <v>3.105</v>
      </c>
      <c r="P6" s="16">
        <v>3.105</v>
      </c>
      <c r="Q6" s="16">
        <v>3.105</v>
      </c>
      <c r="R6" s="17">
        <f t="shared" si="2"/>
        <v>3.107</v>
      </c>
      <c r="U6" s="11">
        <v>2.0</v>
      </c>
      <c r="V6" s="19">
        <f t="shared" si="3"/>
        <v>804.64</v>
      </c>
      <c r="W6" s="16">
        <f t="shared" si="4"/>
        <v>3.107</v>
      </c>
      <c r="X6" s="18">
        <f t="shared" si="5"/>
        <v>3.861354146</v>
      </c>
      <c r="Z6" s="22"/>
    </row>
    <row r="7" ht="14.25" customHeight="1">
      <c r="A7" s="1"/>
      <c r="B7" s="9">
        <v>4.0</v>
      </c>
      <c r="C7" s="19">
        <v>422.9</v>
      </c>
      <c r="D7" s="20">
        <v>422.7</v>
      </c>
      <c r="E7" s="20">
        <v>420.3</v>
      </c>
      <c r="F7" s="20">
        <v>420.6</v>
      </c>
      <c r="G7" s="20">
        <v>421.1</v>
      </c>
      <c r="H7" s="14">
        <f t="shared" si="1"/>
        <v>421.52</v>
      </c>
      <c r="I7" s="21">
        <f t="shared" si="6"/>
        <v>390.75</v>
      </c>
      <c r="L7" s="11">
        <v>4.0</v>
      </c>
      <c r="M7" s="16">
        <v>3.118</v>
      </c>
      <c r="N7" s="16">
        <v>3.121</v>
      </c>
      <c r="O7" s="16">
        <v>3.114</v>
      </c>
      <c r="P7" s="16">
        <v>3.112</v>
      </c>
      <c r="Q7" s="16">
        <v>3.103</v>
      </c>
      <c r="R7" s="17">
        <f t="shared" si="2"/>
        <v>3.1136</v>
      </c>
      <c r="U7" s="11">
        <v>4.0</v>
      </c>
      <c r="V7" s="19">
        <f t="shared" si="3"/>
        <v>421.52</v>
      </c>
      <c r="W7" s="16">
        <f t="shared" si="4"/>
        <v>3.1136</v>
      </c>
      <c r="X7" s="18">
        <f t="shared" si="5"/>
        <v>7.386600873</v>
      </c>
    </row>
    <row r="8" ht="14.25" customHeight="1">
      <c r="A8" s="1"/>
      <c r="B8" s="9">
        <v>8.0</v>
      </c>
      <c r="C8" s="19">
        <v>232.2</v>
      </c>
      <c r="D8" s="20">
        <v>231.7</v>
      </c>
      <c r="E8" s="20">
        <v>231.9</v>
      </c>
      <c r="F8" s="20">
        <v>231.4</v>
      </c>
      <c r="G8" s="20">
        <v>231.6</v>
      </c>
      <c r="H8" s="14">
        <f t="shared" si="1"/>
        <v>231.76</v>
      </c>
      <c r="I8" s="23">
        <f t="shared" si="6"/>
        <v>195.375</v>
      </c>
      <c r="L8" s="11">
        <v>8.0</v>
      </c>
      <c r="M8" s="16">
        <v>3.083</v>
      </c>
      <c r="N8" s="16">
        <v>3.106</v>
      </c>
      <c r="O8" s="16">
        <v>3.106</v>
      </c>
      <c r="P8" s="16">
        <v>3.106</v>
      </c>
      <c r="Q8" s="16">
        <v>3.106</v>
      </c>
      <c r="R8" s="17">
        <f t="shared" si="2"/>
        <v>3.1014</v>
      </c>
      <c r="U8" s="11">
        <v>8.0</v>
      </c>
      <c r="V8" s="19">
        <f t="shared" si="3"/>
        <v>231.76</v>
      </c>
      <c r="W8" s="16">
        <f t="shared" si="4"/>
        <v>3.1014</v>
      </c>
      <c r="X8" s="18">
        <f t="shared" si="5"/>
        <v>13.38194684</v>
      </c>
    </row>
    <row r="9" ht="14.25" customHeight="1">
      <c r="A9" s="1"/>
      <c r="B9" s="9">
        <v>16.0</v>
      </c>
      <c r="C9" s="20">
        <v>131.2</v>
      </c>
      <c r="D9" s="20">
        <v>131.3</v>
      </c>
      <c r="E9" s="20">
        <v>131.2</v>
      </c>
      <c r="F9" s="20">
        <v>131.3</v>
      </c>
      <c r="G9" s="20">
        <v>131.5</v>
      </c>
      <c r="H9" s="14">
        <f t="shared" si="1"/>
        <v>131.3</v>
      </c>
      <c r="I9" s="23">
        <f t="shared" si="6"/>
        <v>97.6875</v>
      </c>
      <c r="L9" s="11">
        <v>16.0</v>
      </c>
      <c r="M9" s="16">
        <v>3.112</v>
      </c>
      <c r="N9" s="16">
        <v>3.105</v>
      </c>
      <c r="O9" s="16">
        <v>3.124</v>
      </c>
      <c r="P9" s="16">
        <v>3.118</v>
      </c>
      <c r="Q9" s="16">
        <v>3.111</v>
      </c>
      <c r="R9" s="17">
        <f t="shared" si="2"/>
        <v>3.114</v>
      </c>
      <c r="U9" s="11">
        <v>16.0</v>
      </c>
      <c r="V9" s="19">
        <f t="shared" si="3"/>
        <v>131.3</v>
      </c>
      <c r="W9" s="16">
        <f t="shared" si="4"/>
        <v>3.114</v>
      </c>
      <c r="X9" s="18">
        <f t="shared" si="5"/>
        <v>23.71667936</v>
      </c>
    </row>
    <row r="10" ht="14.25" customHeight="1">
      <c r="A10" s="1"/>
      <c r="B10" s="9">
        <v>32.0</v>
      </c>
      <c r="C10" s="20">
        <v>68.83</v>
      </c>
      <c r="D10" s="20">
        <v>68.8</v>
      </c>
      <c r="E10" s="20">
        <v>68.84</v>
      </c>
      <c r="F10" s="20">
        <v>68.85</v>
      </c>
      <c r="G10" s="19">
        <v>68.86</v>
      </c>
      <c r="H10" s="14">
        <f t="shared" si="1"/>
        <v>68.836</v>
      </c>
      <c r="I10" s="23">
        <f t="shared" si="6"/>
        <v>48.84375</v>
      </c>
      <c r="L10" s="11">
        <v>32.0</v>
      </c>
      <c r="M10" s="16">
        <v>3.118</v>
      </c>
      <c r="N10" s="16">
        <v>3.107</v>
      </c>
      <c r="O10" s="16">
        <v>3.081</v>
      </c>
      <c r="P10" s="16">
        <v>3.1</v>
      </c>
      <c r="Q10" s="16">
        <v>3.106</v>
      </c>
      <c r="R10" s="17">
        <f t="shared" si="2"/>
        <v>3.1024</v>
      </c>
      <c r="U10" s="11">
        <v>32.0</v>
      </c>
      <c r="V10" s="19">
        <f t="shared" si="3"/>
        <v>68.836</v>
      </c>
      <c r="W10" s="16">
        <f t="shared" si="4"/>
        <v>3.1024</v>
      </c>
      <c r="X10" s="18">
        <f t="shared" si="5"/>
        <v>45.06944041</v>
      </c>
    </row>
    <row r="11" ht="14.25" customHeight="1">
      <c r="A11" s="1"/>
      <c r="B11" s="9">
        <v>64.0</v>
      </c>
      <c r="C11" s="20">
        <v>66.25</v>
      </c>
      <c r="D11" s="20">
        <v>66.2</v>
      </c>
      <c r="E11" s="20">
        <v>66.2</v>
      </c>
      <c r="F11" s="20">
        <v>66.19</v>
      </c>
      <c r="G11" s="20">
        <v>66.21</v>
      </c>
      <c r="H11" s="14">
        <f t="shared" si="1"/>
        <v>66.21</v>
      </c>
      <c r="I11" s="23">
        <f t="shared" ref="I11:I15" si="7">I10</f>
        <v>48.84375</v>
      </c>
      <c r="L11" s="11">
        <v>64.0</v>
      </c>
      <c r="M11" s="16">
        <v>3.103</v>
      </c>
      <c r="N11" s="16">
        <v>3.104</v>
      </c>
      <c r="O11" s="16">
        <v>3.103</v>
      </c>
      <c r="P11" s="16">
        <v>3.094</v>
      </c>
      <c r="Q11" s="16">
        <v>3.103</v>
      </c>
      <c r="R11" s="17">
        <f t="shared" si="2"/>
        <v>3.1014</v>
      </c>
      <c r="U11" s="11">
        <v>64.0</v>
      </c>
      <c r="V11" s="19">
        <f t="shared" si="3"/>
        <v>66.21</v>
      </c>
      <c r="W11" s="16">
        <f t="shared" si="4"/>
        <v>3.1014</v>
      </c>
      <c r="X11" s="18">
        <f t="shared" si="5"/>
        <v>46.84186679</v>
      </c>
    </row>
    <row r="12" ht="14.25" customHeight="1">
      <c r="A12" s="1"/>
      <c r="B12" s="9">
        <v>128.0</v>
      </c>
      <c r="C12" s="20">
        <v>66.23</v>
      </c>
      <c r="D12" s="20">
        <v>66.22</v>
      </c>
      <c r="E12" s="20">
        <v>66.2</v>
      </c>
      <c r="F12" s="20">
        <v>66.19</v>
      </c>
      <c r="G12" s="20">
        <v>66.21</v>
      </c>
      <c r="H12" s="14">
        <f t="shared" si="1"/>
        <v>66.21</v>
      </c>
      <c r="I12" s="23">
        <f t="shared" si="7"/>
        <v>48.84375</v>
      </c>
      <c r="L12" s="11">
        <v>128.0</v>
      </c>
      <c r="M12" s="16">
        <v>3.105</v>
      </c>
      <c r="N12" s="16">
        <v>3.102</v>
      </c>
      <c r="O12" s="16">
        <v>3.103</v>
      </c>
      <c r="P12" s="16">
        <v>3.109</v>
      </c>
      <c r="Q12" s="16">
        <v>3.108</v>
      </c>
      <c r="R12" s="17">
        <f t="shared" si="2"/>
        <v>3.1054</v>
      </c>
      <c r="U12" s="11">
        <v>128.0</v>
      </c>
      <c r="V12" s="19">
        <f t="shared" si="3"/>
        <v>66.21</v>
      </c>
      <c r="W12" s="16">
        <f t="shared" si="4"/>
        <v>3.1054</v>
      </c>
      <c r="X12" s="18">
        <f t="shared" si="5"/>
        <v>46.90228062</v>
      </c>
    </row>
    <row r="13" ht="14.25" customHeight="1">
      <c r="B13" s="9">
        <v>256.0</v>
      </c>
      <c r="C13" s="20">
        <v>65.86</v>
      </c>
      <c r="D13" s="19">
        <v>65.88</v>
      </c>
      <c r="E13" s="19">
        <v>65.86</v>
      </c>
      <c r="F13" s="19">
        <v>65.85</v>
      </c>
      <c r="G13" s="19">
        <v>65.87</v>
      </c>
      <c r="H13" s="14">
        <f t="shared" si="1"/>
        <v>65.864</v>
      </c>
      <c r="I13" s="23">
        <f t="shared" si="7"/>
        <v>48.84375</v>
      </c>
      <c r="L13" s="11">
        <v>256.0</v>
      </c>
      <c r="M13" s="16">
        <v>3.11</v>
      </c>
      <c r="N13" s="16">
        <v>3.108</v>
      </c>
      <c r="O13" s="16">
        <v>3.07</v>
      </c>
      <c r="P13" s="16">
        <v>3.099</v>
      </c>
      <c r="Q13" s="16">
        <v>3.098</v>
      </c>
      <c r="R13" s="17">
        <f t="shared" si="2"/>
        <v>3.097</v>
      </c>
      <c r="U13" s="11">
        <v>256.0</v>
      </c>
      <c r="V13" s="19">
        <f t="shared" si="3"/>
        <v>65.864</v>
      </c>
      <c r="W13" s="16">
        <f t="shared" si="4"/>
        <v>3.097</v>
      </c>
      <c r="X13" s="18">
        <f t="shared" si="5"/>
        <v>47.02113446</v>
      </c>
    </row>
    <row r="14" ht="14.25" customHeight="1">
      <c r="B14" s="9">
        <v>512.0</v>
      </c>
      <c r="C14" s="19">
        <v>72.15</v>
      </c>
      <c r="D14" s="20">
        <v>72.18</v>
      </c>
      <c r="E14" s="20">
        <v>72.22</v>
      </c>
      <c r="F14" s="20">
        <v>72.16</v>
      </c>
      <c r="G14" s="20">
        <v>72.21</v>
      </c>
      <c r="H14" s="14">
        <f t="shared" si="1"/>
        <v>72.184</v>
      </c>
      <c r="I14" s="23">
        <f t="shared" si="7"/>
        <v>48.84375</v>
      </c>
      <c r="L14" s="11">
        <v>512.0</v>
      </c>
      <c r="M14" s="24">
        <v>3.106</v>
      </c>
      <c r="N14" s="16">
        <v>3.099</v>
      </c>
      <c r="O14" s="16">
        <v>3.103</v>
      </c>
      <c r="P14" s="16">
        <v>3.068</v>
      </c>
      <c r="Q14" s="16">
        <v>3.116</v>
      </c>
      <c r="R14" s="17">
        <f t="shared" si="2"/>
        <v>3.0984</v>
      </c>
      <c r="U14" s="11">
        <v>512.0</v>
      </c>
      <c r="V14" s="19">
        <f t="shared" si="3"/>
        <v>72.184</v>
      </c>
      <c r="W14" s="16">
        <f t="shared" si="4"/>
        <v>3.0984</v>
      </c>
      <c r="X14" s="18">
        <f t="shared" si="5"/>
        <v>42.92363959</v>
      </c>
    </row>
    <row r="15" ht="14.25" customHeight="1">
      <c r="B15" s="9">
        <v>1024.0</v>
      </c>
      <c r="C15" s="20">
        <v>75.64</v>
      </c>
      <c r="D15" s="20">
        <v>75.65</v>
      </c>
      <c r="E15" s="20">
        <v>75.63</v>
      </c>
      <c r="F15" s="20">
        <v>75.64</v>
      </c>
      <c r="G15" s="20">
        <v>75.66</v>
      </c>
      <c r="H15" s="14">
        <f t="shared" si="1"/>
        <v>75.644</v>
      </c>
      <c r="I15" s="23">
        <f t="shared" si="7"/>
        <v>48.84375</v>
      </c>
      <c r="L15" s="11">
        <v>1024.0</v>
      </c>
      <c r="M15" s="16">
        <v>3.068</v>
      </c>
      <c r="N15" s="16">
        <v>3.112</v>
      </c>
      <c r="O15" s="16">
        <v>3.112</v>
      </c>
      <c r="P15" s="16">
        <v>3.094</v>
      </c>
      <c r="Q15" s="16">
        <v>3.101</v>
      </c>
      <c r="R15" s="17">
        <f t="shared" si="2"/>
        <v>3.0974</v>
      </c>
      <c r="U15" s="11">
        <v>1024.0</v>
      </c>
      <c r="V15" s="19">
        <f t="shared" si="3"/>
        <v>75.644</v>
      </c>
      <c r="W15" s="16">
        <f t="shared" si="4"/>
        <v>3.0974</v>
      </c>
      <c r="X15" s="18">
        <f t="shared" si="5"/>
        <v>40.94706784</v>
      </c>
    </row>
    <row r="16" ht="14.25" customHeight="1"/>
    <row r="17" ht="14.25" customHeight="1"/>
    <row r="18" ht="14.25" customHeight="1"/>
    <row r="19" ht="14.25" customHeight="1">
      <c r="B19" s="11" t="s">
        <v>18</v>
      </c>
      <c r="C19" s="25">
        <v>65.86</v>
      </c>
      <c r="D19" s="26"/>
      <c r="E19" s="11" t="s">
        <v>19</v>
      </c>
      <c r="F19" s="27">
        <v>0.47</v>
      </c>
    </row>
    <row r="20" ht="14.25" customHeight="1">
      <c r="B20" s="11" t="s">
        <v>20</v>
      </c>
      <c r="C20" s="25">
        <v>8.0</v>
      </c>
      <c r="D20" s="26"/>
      <c r="E20" s="11" t="s">
        <v>20</v>
      </c>
      <c r="F20" s="25">
        <v>8.0</v>
      </c>
    </row>
    <row r="21" ht="14.25" customHeight="1">
      <c r="B21" s="11" t="s">
        <v>21</v>
      </c>
      <c r="C21" s="25">
        <v>8.0</v>
      </c>
      <c r="D21" s="26"/>
      <c r="E21" s="11" t="s">
        <v>21</v>
      </c>
      <c r="F21" s="25">
        <v>8.0</v>
      </c>
    </row>
    <row r="22" ht="14.25" customHeight="1">
      <c r="C22" s="28"/>
    </row>
    <row r="23" ht="14.25" customHeight="1"/>
    <row r="24" ht="14.25" customHeight="1"/>
    <row r="25" ht="14.25" customHeight="1">
      <c r="B25" s="29" t="s">
        <v>22</v>
      </c>
      <c r="I25" s="30"/>
      <c r="J25" s="31"/>
      <c r="K25" s="32"/>
      <c r="L25" s="29" t="s">
        <v>1</v>
      </c>
      <c r="U25" s="29" t="s">
        <v>23</v>
      </c>
    </row>
    <row r="26" ht="14.25" customHeight="1">
      <c r="I26" s="31"/>
      <c r="J26" s="31"/>
      <c r="K26" s="32"/>
      <c r="U26" s="12"/>
      <c r="V26" s="11" t="s">
        <v>16</v>
      </c>
      <c r="W26" s="11" t="s">
        <v>1</v>
      </c>
      <c r="X26" s="11" t="s">
        <v>17</v>
      </c>
    </row>
    <row r="27" ht="14.25" customHeight="1">
      <c r="B27" s="33" t="s">
        <v>24</v>
      </c>
      <c r="C27" s="9" t="s">
        <v>3</v>
      </c>
      <c r="D27" s="9" t="s">
        <v>4</v>
      </c>
      <c r="E27" s="9" t="s">
        <v>5</v>
      </c>
      <c r="F27" s="9" t="s">
        <v>6</v>
      </c>
      <c r="G27" s="9" t="s">
        <v>7</v>
      </c>
      <c r="H27" s="9" t="s">
        <v>8</v>
      </c>
      <c r="I27" s="2"/>
      <c r="J27" s="2"/>
      <c r="K27" s="32"/>
      <c r="L27" s="33" t="s">
        <v>24</v>
      </c>
      <c r="M27" s="11" t="s">
        <v>10</v>
      </c>
      <c r="N27" s="11" t="s">
        <v>11</v>
      </c>
      <c r="O27" s="11" t="s">
        <v>12</v>
      </c>
      <c r="P27" s="11" t="s">
        <v>13</v>
      </c>
      <c r="Q27" s="11" t="s">
        <v>14</v>
      </c>
      <c r="R27" s="11" t="s">
        <v>25</v>
      </c>
      <c r="U27" s="34" t="s">
        <v>26</v>
      </c>
      <c r="V27" s="19">
        <f t="shared" ref="V27:V35" si="8">AVERAGE(C28:G28)</f>
        <v>65.864</v>
      </c>
      <c r="W27" s="17">
        <f t="shared" ref="W27:W35" si="9">AVERAGE(M28:Q28)</f>
        <v>3.097</v>
      </c>
      <c r="X27" s="35">
        <f t="shared" ref="X27:X35" si="10">W27/V27*1000</f>
        <v>47.02113446</v>
      </c>
    </row>
    <row r="28" ht="14.25" customHeight="1">
      <c r="B28" s="34" t="s">
        <v>26</v>
      </c>
      <c r="C28" s="20">
        <v>65.86</v>
      </c>
      <c r="D28" s="19">
        <v>65.88</v>
      </c>
      <c r="E28" s="19">
        <v>65.86</v>
      </c>
      <c r="F28" s="19">
        <v>65.85</v>
      </c>
      <c r="G28" s="19">
        <v>65.87</v>
      </c>
      <c r="H28" s="36">
        <f t="shared" ref="H28:H36" si="11">AVERAGE(C28:G28)</f>
        <v>65.864</v>
      </c>
      <c r="I28" s="37"/>
      <c r="J28" s="37"/>
      <c r="K28" s="32"/>
      <c r="L28" s="34" t="s">
        <v>26</v>
      </c>
      <c r="M28" s="16">
        <v>3.11</v>
      </c>
      <c r="N28" s="16">
        <v>3.108</v>
      </c>
      <c r="O28" s="16">
        <v>3.07</v>
      </c>
      <c r="P28" s="16">
        <v>3.099</v>
      </c>
      <c r="Q28" s="16">
        <v>3.098</v>
      </c>
      <c r="R28" s="17">
        <f t="shared" ref="R28:R36" si="12">AVERAGE(M28:Q28)</f>
        <v>3.097</v>
      </c>
      <c r="U28" s="34" t="s">
        <v>27</v>
      </c>
      <c r="V28" s="19">
        <f t="shared" si="8"/>
        <v>65.942</v>
      </c>
      <c r="W28" s="25">
        <f t="shared" si="9"/>
        <v>3.1056</v>
      </c>
      <c r="X28" s="36">
        <f t="shared" si="10"/>
        <v>47.09593279</v>
      </c>
    </row>
    <row r="29" ht="14.25" customHeight="1">
      <c r="B29" s="34" t="s">
        <v>27</v>
      </c>
      <c r="C29" s="38">
        <v>65.91</v>
      </c>
      <c r="D29" s="38">
        <v>65.98</v>
      </c>
      <c r="E29" s="38">
        <v>65.95</v>
      </c>
      <c r="F29" s="38">
        <v>65.93</v>
      </c>
      <c r="G29" s="38">
        <v>65.94</v>
      </c>
      <c r="H29" s="35">
        <f t="shared" si="11"/>
        <v>65.942</v>
      </c>
      <c r="I29" s="37"/>
      <c r="L29" s="34" t="s">
        <v>27</v>
      </c>
      <c r="M29" s="37">
        <v>3.107</v>
      </c>
      <c r="N29" s="16">
        <v>3.11</v>
      </c>
      <c r="O29" s="37">
        <v>3.106</v>
      </c>
      <c r="P29" s="37">
        <v>3.103</v>
      </c>
      <c r="Q29" s="37">
        <v>3.102</v>
      </c>
      <c r="R29" s="17">
        <f t="shared" si="12"/>
        <v>3.1056</v>
      </c>
      <c r="U29" s="34" t="s">
        <v>28</v>
      </c>
      <c r="V29" s="19">
        <f t="shared" si="8"/>
        <v>65.984</v>
      </c>
      <c r="W29" s="25">
        <f t="shared" si="9"/>
        <v>3.1054</v>
      </c>
      <c r="X29" s="35">
        <f t="shared" si="10"/>
        <v>47.06292435</v>
      </c>
    </row>
    <row r="30" ht="14.25" customHeight="1">
      <c r="B30" s="34" t="s">
        <v>28</v>
      </c>
      <c r="C30" s="38">
        <v>65.97</v>
      </c>
      <c r="D30" s="38">
        <v>66.0</v>
      </c>
      <c r="E30" s="38">
        <v>65.98</v>
      </c>
      <c r="F30" s="38">
        <v>65.97</v>
      </c>
      <c r="G30" s="38">
        <v>66.0</v>
      </c>
      <c r="H30" s="35">
        <f t="shared" si="11"/>
        <v>65.984</v>
      </c>
      <c r="I30" s="37"/>
      <c r="L30" s="34" t="s">
        <v>28</v>
      </c>
      <c r="M30" s="37">
        <v>3.104</v>
      </c>
      <c r="N30" s="37">
        <v>3.104</v>
      </c>
      <c r="O30" s="37">
        <v>3.104</v>
      </c>
      <c r="P30" s="37">
        <v>3.111</v>
      </c>
      <c r="Q30" s="37">
        <v>3.104</v>
      </c>
      <c r="R30" s="17">
        <f t="shared" si="12"/>
        <v>3.1054</v>
      </c>
      <c r="U30" s="34" t="s">
        <v>29</v>
      </c>
      <c r="V30" s="19">
        <f t="shared" si="8"/>
        <v>66.204</v>
      </c>
      <c r="W30" s="25">
        <f t="shared" si="9"/>
        <v>3.1004</v>
      </c>
      <c r="X30" s="35">
        <f t="shared" si="10"/>
        <v>46.83100719</v>
      </c>
    </row>
    <row r="31" ht="14.25" customHeight="1">
      <c r="B31" s="34" t="s">
        <v>29</v>
      </c>
      <c r="C31" s="38">
        <v>66.2</v>
      </c>
      <c r="D31" s="38">
        <v>66.22</v>
      </c>
      <c r="E31" s="38">
        <v>66.2</v>
      </c>
      <c r="F31" s="38">
        <v>66.21</v>
      </c>
      <c r="G31" s="38">
        <v>66.19</v>
      </c>
      <c r="H31" s="35">
        <f t="shared" si="11"/>
        <v>66.204</v>
      </c>
      <c r="I31" s="37"/>
      <c r="J31" s="37"/>
      <c r="K31" s="32"/>
      <c r="L31" s="34" t="s">
        <v>29</v>
      </c>
      <c r="M31" s="37">
        <v>3.106</v>
      </c>
      <c r="N31" s="37">
        <v>3.107</v>
      </c>
      <c r="O31" s="37">
        <v>3.073</v>
      </c>
      <c r="P31" s="16">
        <v>3.11</v>
      </c>
      <c r="Q31" s="37">
        <v>3.106</v>
      </c>
      <c r="R31" s="17">
        <f t="shared" si="12"/>
        <v>3.1004</v>
      </c>
      <c r="U31" s="34" t="s">
        <v>30</v>
      </c>
      <c r="V31" s="19">
        <f t="shared" si="8"/>
        <v>66.514</v>
      </c>
      <c r="W31" s="25">
        <f t="shared" si="9"/>
        <v>3.1178</v>
      </c>
      <c r="X31" s="35">
        <f t="shared" si="10"/>
        <v>46.87434224</v>
      </c>
    </row>
    <row r="32" ht="14.25" customHeight="1">
      <c r="B32" s="34" t="s">
        <v>30</v>
      </c>
      <c r="C32" s="38">
        <v>66.57</v>
      </c>
      <c r="D32" s="38">
        <v>66.31</v>
      </c>
      <c r="E32" s="38">
        <v>66.51</v>
      </c>
      <c r="F32" s="38">
        <v>66.54</v>
      </c>
      <c r="G32" s="38">
        <v>66.64</v>
      </c>
      <c r="H32" s="35">
        <f t="shared" si="11"/>
        <v>66.514</v>
      </c>
      <c r="I32" s="37"/>
      <c r="J32" s="37"/>
      <c r="K32" s="32"/>
      <c r="L32" s="34" t="s">
        <v>30</v>
      </c>
      <c r="M32" s="37">
        <v>3.122</v>
      </c>
      <c r="N32" s="37">
        <v>3.114</v>
      </c>
      <c r="O32" s="37">
        <v>3.115</v>
      </c>
      <c r="P32" s="37">
        <v>3.119</v>
      </c>
      <c r="Q32" s="37">
        <v>3.119</v>
      </c>
      <c r="R32" s="17">
        <f t="shared" si="12"/>
        <v>3.1178</v>
      </c>
      <c r="U32" s="34" t="s">
        <v>31</v>
      </c>
      <c r="V32" s="19">
        <f t="shared" si="8"/>
        <v>66.852</v>
      </c>
      <c r="W32" s="25">
        <f t="shared" si="9"/>
        <v>3.1024</v>
      </c>
      <c r="X32" s="35">
        <f t="shared" si="10"/>
        <v>46.40698857</v>
      </c>
    </row>
    <row r="33" ht="14.25" customHeight="1">
      <c r="B33" s="34" t="s">
        <v>31</v>
      </c>
      <c r="C33" s="38">
        <v>66.85</v>
      </c>
      <c r="D33" s="38">
        <v>66.9</v>
      </c>
      <c r="E33" s="38">
        <v>66.83</v>
      </c>
      <c r="F33" s="38">
        <v>66.82</v>
      </c>
      <c r="G33" s="38">
        <v>66.86</v>
      </c>
      <c r="H33" s="35">
        <f t="shared" si="11"/>
        <v>66.852</v>
      </c>
      <c r="I33" s="25"/>
      <c r="J33" s="25"/>
      <c r="K33" s="32"/>
      <c r="L33" s="34" t="s">
        <v>31</v>
      </c>
      <c r="M33" s="37">
        <v>3.103</v>
      </c>
      <c r="N33" s="37">
        <v>3.103</v>
      </c>
      <c r="O33" s="37">
        <v>3.103</v>
      </c>
      <c r="P33" s="37">
        <v>3.102</v>
      </c>
      <c r="Q33" s="37">
        <v>3.101</v>
      </c>
      <c r="R33" s="17">
        <f t="shared" si="12"/>
        <v>3.1024</v>
      </c>
      <c r="U33" s="34" t="s">
        <v>32</v>
      </c>
      <c r="V33" s="19">
        <f t="shared" si="8"/>
        <v>86.208</v>
      </c>
      <c r="W33" s="25">
        <f t="shared" si="9"/>
        <v>3.1064</v>
      </c>
      <c r="X33" s="35">
        <f t="shared" si="10"/>
        <v>36.03377877</v>
      </c>
    </row>
    <row r="34" ht="14.25" customHeight="1">
      <c r="B34" s="34" t="s">
        <v>32</v>
      </c>
      <c r="C34" s="38">
        <v>86.23</v>
      </c>
      <c r="D34" s="38">
        <v>86.18</v>
      </c>
      <c r="E34" s="38">
        <v>86.25</v>
      </c>
      <c r="F34" s="38">
        <v>86.19</v>
      </c>
      <c r="G34" s="38">
        <v>86.19</v>
      </c>
      <c r="H34" s="35">
        <f t="shared" si="11"/>
        <v>86.208</v>
      </c>
      <c r="I34" s="26"/>
      <c r="J34" s="26"/>
      <c r="K34" s="26"/>
      <c r="L34" s="34" t="s">
        <v>32</v>
      </c>
      <c r="M34" s="37">
        <v>3.103</v>
      </c>
      <c r="N34" s="37">
        <v>3.108</v>
      </c>
      <c r="O34" s="37">
        <v>3.107</v>
      </c>
      <c r="P34" s="37">
        <v>3.106</v>
      </c>
      <c r="Q34" s="37">
        <v>3.108</v>
      </c>
      <c r="R34" s="17">
        <f t="shared" si="12"/>
        <v>3.1064</v>
      </c>
      <c r="U34" s="34" t="s">
        <v>33</v>
      </c>
      <c r="V34" s="19">
        <f t="shared" si="8"/>
        <v>146.84</v>
      </c>
      <c r="W34" s="25">
        <f t="shared" si="9"/>
        <v>3.0946</v>
      </c>
      <c r="X34" s="35">
        <f t="shared" si="10"/>
        <v>21.07463906</v>
      </c>
    </row>
    <row r="35" ht="14.25" customHeight="1">
      <c r="B35" s="34" t="s">
        <v>33</v>
      </c>
      <c r="C35" s="38">
        <v>147.0</v>
      </c>
      <c r="D35" s="38">
        <v>146.5</v>
      </c>
      <c r="E35" s="38">
        <v>146.9</v>
      </c>
      <c r="F35" s="38">
        <v>146.9</v>
      </c>
      <c r="G35" s="38">
        <v>146.9</v>
      </c>
      <c r="H35" s="35">
        <f t="shared" si="11"/>
        <v>146.84</v>
      </c>
      <c r="K35" s="26"/>
      <c r="L35" s="34" t="s">
        <v>33</v>
      </c>
      <c r="M35" s="37">
        <v>3.111</v>
      </c>
      <c r="N35" s="37">
        <v>3.106</v>
      </c>
      <c r="O35" s="37">
        <v>3.081</v>
      </c>
      <c r="P35" s="37">
        <v>3.103</v>
      </c>
      <c r="Q35" s="37">
        <v>3.072</v>
      </c>
      <c r="R35" s="17">
        <f t="shared" si="12"/>
        <v>3.0946</v>
      </c>
      <c r="U35" s="34" t="s">
        <v>34</v>
      </c>
      <c r="V35" s="19">
        <f t="shared" si="8"/>
        <v>237.46</v>
      </c>
      <c r="W35" s="25">
        <f t="shared" si="9"/>
        <v>3.105</v>
      </c>
      <c r="X35" s="35">
        <f t="shared" si="10"/>
        <v>13.07588647</v>
      </c>
    </row>
    <row r="36" ht="14.25" customHeight="1">
      <c r="B36" s="34" t="s">
        <v>34</v>
      </c>
      <c r="C36" s="38">
        <v>237.0</v>
      </c>
      <c r="D36" s="38">
        <v>237.1</v>
      </c>
      <c r="E36" s="38">
        <v>239.8</v>
      </c>
      <c r="F36" s="38">
        <v>236.6</v>
      </c>
      <c r="G36" s="38">
        <v>236.8</v>
      </c>
      <c r="H36" s="35">
        <f t="shared" si="11"/>
        <v>237.46</v>
      </c>
      <c r="K36" s="26"/>
      <c r="L36" s="34" t="s">
        <v>34</v>
      </c>
      <c r="M36" s="37">
        <v>3.117</v>
      </c>
      <c r="N36" s="39">
        <v>3.106</v>
      </c>
      <c r="O36" s="39">
        <v>3.123</v>
      </c>
      <c r="P36" s="39">
        <v>3.075</v>
      </c>
      <c r="Q36" s="39">
        <v>3.104</v>
      </c>
      <c r="R36" s="25">
        <f t="shared" si="12"/>
        <v>3.105</v>
      </c>
      <c r="U36" s="2"/>
      <c r="V36" s="1"/>
      <c r="W36" s="25"/>
      <c r="X36" s="18"/>
    </row>
    <row r="37" ht="14.25" customHeight="1">
      <c r="B37" s="40"/>
      <c r="U37" s="2"/>
      <c r="V37" s="1"/>
      <c r="W37" s="16"/>
      <c r="X37" s="18"/>
    </row>
    <row r="38" ht="14.25" customHeight="1">
      <c r="I38" s="41" t="s">
        <v>23</v>
      </c>
      <c r="S38" s="42"/>
    </row>
    <row r="39" ht="14.25" customHeight="1">
      <c r="I39" s="11" t="s">
        <v>35</v>
      </c>
      <c r="J39" s="25">
        <v>65.86</v>
      </c>
    </row>
    <row r="40" ht="14.25" customHeight="1">
      <c r="I40" s="11" t="s">
        <v>36</v>
      </c>
      <c r="J40" s="43" t="s">
        <v>26</v>
      </c>
      <c r="K40" s="32"/>
    </row>
    <row r="41" ht="14.25" customHeight="1">
      <c r="K41" s="32"/>
    </row>
    <row r="42" ht="14.25" customHeight="1">
      <c r="B42" s="44" t="s">
        <v>22</v>
      </c>
      <c r="I42" s="45"/>
      <c r="J42" s="45"/>
      <c r="K42" s="32"/>
      <c r="L42" s="44" t="s">
        <v>1</v>
      </c>
    </row>
    <row r="43" ht="14.25" customHeight="1">
      <c r="I43" s="45"/>
      <c r="J43" s="45"/>
      <c r="K43" s="32"/>
      <c r="U43" s="44" t="s">
        <v>37</v>
      </c>
    </row>
    <row r="44" ht="14.25" customHeight="1">
      <c r="B44" s="46" t="s">
        <v>38</v>
      </c>
      <c r="C44" s="9" t="s">
        <v>3</v>
      </c>
      <c r="D44" s="9" t="s">
        <v>4</v>
      </c>
      <c r="E44" s="9" t="s">
        <v>5</v>
      </c>
      <c r="F44" s="9" t="s">
        <v>6</v>
      </c>
      <c r="G44" s="9" t="s">
        <v>7</v>
      </c>
      <c r="H44" s="9" t="s">
        <v>8</v>
      </c>
      <c r="I44" s="2"/>
      <c r="J44" s="2"/>
      <c r="K44" s="32"/>
      <c r="L44" s="46" t="s">
        <v>38</v>
      </c>
      <c r="M44" s="11" t="s">
        <v>10</v>
      </c>
      <c r="N44" s="11" t="s">
        <v>11</v>
      </c>
      <c r="O44" s="11" t="s">
        <v>12</v>
      </c>
      <c r="P44" s="11" t="s">
        <v>13</v>
      </c>
      <c r="Q44" s="11" t="s">
        <v>14</v>
      </c>
      <c r="R44" s="11" t="s">
        <v>25</v>
      </c>
      <c r="U44" s="12"/>
      <c r="V44" s="11" t="s">
        <v>16</v>
      </c>
      <c r="W44" s="11" t="s">
        <v>1</v>
      </c>
      <c r="X44" s="11" t="s">
        <v>17</v>
      </c>
    </row>
    <row r="45" ht="14.25" customHeight="1">
      <c r="B45" s="34" t="s">
        <v>26</v>
      </c>
      <c r="C45" s="20">
        <v>65.86</v>
      </c>
      <c r="D45" s="19">
        <v>65.88</v>
      </c>
      <c r="E45" s="19">
        <v>65.86</v>
      </c>
      <c r="F45" s="19">
        <v>65.85</v>
      </c>
      <c r="G45" s="19">
        <v>65.87</v>
      </c>
      <c r="H45" s="35">
        <f t="shared" ref="H45:H53" si="13">AVERAGE(C45:G45)</f>
        <v>65.864</v>
      </c>
      <c r="I45" s="37"/>
      <c r="J45" s="37"/>
      <c r="K45" s="32"/>
      <c r="L45" s="34" t="s">
        <v>26</v>
      </c>
      <c r="M45" s="16">
        <v>3.107</v>
      </c>
      <c r="N45" s="16">
        <v>3.108</v>
      </c>
      <c r="O45" s="16">
        <v>3.07</v>
      </c>
      <c r="P45" s="16">
        <v>3.099</v>
      </c>
      <c r="Q45" s="16">
        <v>3.098</v>
      </c>
      <c r="R45" s="17">
        <f t="shared" ref="R45:R53" si="14">AVERAGE(M45:Q45)</f>
        <v>3.0964</v>
      </c>
      <c r="U45" s="34" t="s">
        <v>26</v>
      </c>
      <c r="V45" s="19">
        <f t="shared" ref="V45:V53" si="15">AVERAGE(C45:G45)</f>
        <v>65.864</v>
      </c>
      <c r="W45" s="17">
        <f t="shared" ref="W45:W53" si="16">AVERAGE(M45:Q45)</f>
        <v>3.0964</v>
      </c>
      <c r="X45" s="35">
        <f t="shared" ref="X45:X53" si="17">W45/V45*1000</f>
        <v>47.01202478</v>
      </c>
    </row>
    <row r="46" ht="14.25" customHeight="1">
      <c r="B46" s="34" t="s">
        <v>27</v>
      </c>
      <c r="C46" s="38">
        <v>65.87</v>
      </c>
      <c r="D46" s="38">
        <v>65.9</v>
      </c>
      <c r="E46" s="38">
        <v>65.85</v>
      </c>
      <c r="F46" s="38">
        <v>65.87</v>
      </c>
      <c r="G46" s="38">
        <v>65.85</v>
      </c>
      <c r="H46" s="35">
        <f t="shared" si="13"/>
        <v>65.868</v>
      </c>
      <c r="I46" s="37"/>
      <c r="J46" s="37"/>
      <c r="K46" s="32"/>
      <c r="L46" s="34" t="s">
        <v>27</v>
      </c>
      <c r="M46" s="37">
        <v>3.079</v>
      </c>
      <c r="N46" s="16">
        <v>3.085</v>
      </c>
      <c r="O46" s="37">
        <v>3.094</v>
      </c>
      <c r="P46" s="37">
        <v>3.078</v>
      </c>
      <c r="Q46" s="37">
        <v>3.074</v>
      </c>
      <c r="R46" s="17">
        <f t="shared" si="14"/>
        <v>3.082</v>
      </c>
      <c r="U46" s="34" t="s">
        <v>27</v>
      </c>
      <c r="V46" s="19">
        <f t="shared" si="15"/>
        <v>65.868</v>
      </c>
      <c r="W46" s="25">
        <f t="shared" si="16"/>
        <v>3.082</v>
      </c>
      <c r="X46" s="35">
        <f t="shared" si="17"/>
        <v>46.7905508</v>
      </c>
    </row>
    <row r="47" ht="14.25" customHeight="1">
      <c r="B47" s="34" t="s">
        <v>28</v>
      </c>
      <c r="C47" s="38">
        <v>65.84</v>
      </c>
      <c r="D47" s="38">
        <v>65.85</v>
      </c>
      <c r="E47" s="38">
        <v>65.84</v>
      </c>
      <c r="F47" s="38">
        <v>65.87</v>
      </c>
      <c r="G47" s="38">
        <v>65.87</v>
      </c>
      <c r="H47" s="35">
        <f t="shared" si="13"/>
        <v>65.854</v>
      </c>
      <c r="I47" s="37"/>
      <c r="J47" s="37"/>
      <c r="K47" s="32"/>
      <c r="L47" s="34" t="s">
        <v>28</v>
      </c>
      <c r="M47" s="37">
        <v>3.101</v>
      </c>
      <c r="N47" s="37">
        <v>3.102</v>
      </c>
      <c r="O47" s="37">
        <v>3.1</v>
      </c>
      <c r="P47" s="37">
        <v>3.107</v>
      </c>
      <c r="Q47" s="37">
        <v>3.103</v>
      </c>
      <c r="R47" s="17">
        <f t="shared" si="14"/>
        <v>3.1026</v>
      </c>
      <c r="U47" s="34" t="s">
        <v>28</v>
      </c>
      <c r="V47" s="19">
        <f t="shared" si="15"/>
        <v>65.854</v>
      </c>
      <c r="W47" s="25">
        <f t="shared" si="16"/>
        <v>3.1026</v>
      </c>
      <c r="X47" s="35">
        <f t="shared" si="17"/>
        <v>47.11331126</v>
      </c>
    </row>
    <row r="48" ht="14.25" customHeight="1">
      <c r="B48" s="34" t="s">
        <v>29</v>
      </c>
      <c r="C48" s="38">
        <v>65.83</v>
      </c>
      <c r="D48" s="38">
        <v>65.83</v>
      </c>
      <c r="E48" s="38">
        <v>65.83</v>
      </c>
      <c r="F48" s="38">
        <v>65.86</v>
      </c>
      <c r="G48" s="38">
        <v>65.83</v>
      </c>
      <c r="H48" s="35">
        <f t="shared" si="13"/>
        <v>65.836</v>
      </c>
      <c r="I48" s="37"/>
      <c r="J48" s="37"/>
      <c r="K48" s="32"/>
      <c r="L48" s="34" t="s">
        <v>29</v>
      </c>
      <c r="M48" s="37">
        <v>3.108</v>
      </c>
      <c r="N48" s="37">
        <v>3.109</v>
      </c>
      <c r="O48" s="37">
        <v>3.108</v>
      </c>
      <c r="P48" s="16">
        <v>3.106</v>
      </c>
      <c r="Q48" s="37">
        <v>3.107</v>
      </c>
      <c r="R48" s="17">
        <f t="shared" si="14"/>
        <v>3.1076</v>
      </c>
      <c r="U48" s="34" t="s">
        <v>29</v>
      </c>
      <c r="V48" s="19">
        <f t="shared" si="15"/>
        <v>65.836</v>
      </c>
      <c r="W48" s="25">
        <f t="shared" si="16"/>
        <v>3.1076</v>
      </c>
      <c r="X48" s="35">
        <f t="shared" si="17"/>
        <v>47.20213865</v>
      </c>
    </row>
    <row r="49" ht="14.25" customHeight="1">
      <c r="B49" s="34" t="s">
        <v>30</v>
      </c>
      <c r="C49" s="38">
        <v>65.8</v>
      </c>
      <c r="D49" s="38">
        <v>65.79</v>
      </c>
      <c r="E49" s="38">
        <v>65.83</v>
      </c>
      <c r="F49" s="38">
        <v>65.85</v>
      </c>
      <c r="G49" s="38">
        <v>65.9</v>
      </c>
      <c r="H49" s="35">
        <f t="shared" si="13"/>
        <v>65.834</v>
      </c>
      <c r="I49" s="37"/>
      <c r="J49" s="37"/>
      <c r="K49" s="32"/>
      <c r="L49" s="34" t="s">
        <v>30</v>
      </c>
      <c r="M49" s="37">
        <v>3.104</v>
      </c>
      <c r="N49" s="37">
        <v>3.071</v>
      </c>
      <c r="O49" s="37">
        <v>3.105</v>
      </c>
      <c r="P49" s="37">
        <v>3.102</v>
      </c>
      <c r="Q49" s="37">
        <v>3.115</v>
      </c>
      <c r="R49" s="17">
        <f t="shared" si="14"/>
        <v>3.0994</v>
      </c>
      <c r="U49" s="34" t="s">
        <v>30</v>
      </c>
      <c r="V49" s="19">
        <f t="shared" si="15"/>
        <v>65.834</v>
      </c>
      <c r="W49" s="25">
        <f t="shared" si="16"/>
        <v>3.0994</v>
      </c>
      <c r="X49" s="35">
        <f t="shared" si="17"/>
        <v>47.07901692</v>
      </c>
    </row>
    <row r="50" ht="14.25" customHeight="1">
      <c r="B50" s="34" t="s">
        <v>31</v>
      </c>
      <c r="C50" s="38">
        <v>65.82</v>
      </c>
      <c r="D50" s="38">
        <v>65.79</v>
      </c>
      <c r="E50" s="38">
        <v>65.85</v>
      </c>
      <c r="F50" s="38">
        <v>65.81</v>
      </c>
      <c r="G50" s="38">
        <v>65.84</v>
      </c>
      <c r="H50" s="36">
        <f t="shared" si="13"/>
        <v>65.822</v>
      </c>
      <c r="I50" s="25"/>
      <c r="J50" s="25"/>
      <c r="K50" s="32"/>
      <c r="L50" s="34" t="s">
        <v>31</v>
      </c>
      <c r="M50" s="37">
        <v>3.125</v>
      </c>
      <c r="N50" s="37">
        <v>3.124</v>
      </c>
      <c r="O50" s="37">
        <v>3.124</v>
      </c>
      <c r="P50" s="37">
        <v>3.112</v>
      </c>
      <c r="Q50" s="37">
        <v>3.117</v>
      </c>
      <c r="R50" s="17">
        <f t="shared" si="14"/>
        <v>3.1204</v>
      </c>
      <c r="U50" s="34" t="s">
        <v>31</v>
      </c>
      <c r="V50" s="19">
        <f t="shared" si="15"/>
        <v>65.822</v>
      </c>
      <c r="W50" s="25">
        <f t="shared" si="16"/>
        <v>3.1204</v>
      </c>
      <c r="X50" s="36">
        <f t="shared" si="17"/>
        <v>47.40664216</v>
      </c>
    </row>
    <row r="51" ht="14.25" customHeight="1">
      <c r="B51" s="34" t="s">
        <v>32</v>
      </c>
      <c r="C51" s="38">
        <v>65.84</v>
      </c>
      <c r="D51" s="38">
        <v>65.82</v>
      </c>
      <c r="E51" s="38">
        <v>65.83</v>
      </c>
      <c r="F51" s="38">
        <v>65.83</v>
      </c>
      <c r="G51" s="38">
        <v>65.83</v>
      </c>
      <c r="H51" s="35">
        <f t="shared" si="13"/>
        <v>65.83</v>
      </c>
      <c r="I51" s="26"/>
      <c r="J51" s="26"/>
      <c r="K51" s="26"/>
      <c r="L51" s="34" t="s">
        <v>32</v>
      </c>
      <c r="M51" s="37">
        <v>3.108</v>
      </c>
      <c r="N51" s="37">
        <v>3.104</v>
      </c>
      <c r="O51" s="37">
        <v>3.108</v>
      </c>
      <c r="P51" s="37">
        <v>3.1</v>
      </c>
      <c r="Q51" s="37">
        <v>3.103</v>
      </c>
      <c r="R51" s="17">
        <f t="shared" si="14"/>
        <v>3.1046</v>
      </c>
      <c r="U51" s="34" t="s">
        <v>32</v>
      </c>
      <c r="V51" s="19">
        <f t="shared" si="15"/>
        <v>65.83</v>
      </c>
      <c r="W51" s="25">
        <f t="shared" si="16"/>
        <v>3.1046</v>
      </c>
      <c r="X51" s="35">
        <f t="shared" si="17"/>
        <v>47.1608689</v>
      </c>
    </row>
    <row r="52" ht="14.25" customHeight="1">
      <c r="B52" s="34" t="s">
        <v>33</v>
      </c>
      <c r="C52" s="38">
        <v>65.83</v>
      </c>
      <c r="D52" s="38">
        <v>65.86</v>
      </c>
      <c r="E52" s="38">
        <v>65.84</v>
      </c>
      <c r="F52" s="38">
        <v>65.81</v>
      </c>
      <c r="G52" s="38">
        <v>65.83</v>
      </c>
      <c r="H52" s="35">
        <f t="shared" si="13"/>
        <v>65.834</v>
      </c>
      <c r="I52" s="26"/>
      <c r="J52" s="26"/>
      <c r="L52" s="34" t="s">
        <v>33</v>
      </c>
      <c r="M52" s="37">
        <v>3.102</v>
      </c>
      <c r="N52" s="37">
        <v>3.101</v>
      </c>
      <c r="O52" s="37">
        <v>3.102</v>
      </c>
      <c r="P52" s="37">
        <v>3.105</v>
      </c>
      <c r="Q52" s="37">
        <v>3.101</v>
      </c>
      <c r="R52" s="17">
        <f t="shared" si="14"/>
        <v>3.1022</v>
      </c>
      <c r="U52" s="34" t="s">
        <v>33</v>
      </c>
      <c r="V52" s="19">
        <f t="shared" si="15"/>
        <v>65.834</v>
      </c>
      <c r="W52" s="25">
        <f t="shared" si="16"/>
        <v>3.1022</v>
      </c>
      <c r="X52" s="35">
        <f t="shared" si="17"/>
        <v>47.12154814</v>
      </c>
    </row>
    <row r="53" ht="14.25" customHeight="1">
      <c r="B53" s="34" t="s">
        <v>34</v>
      </c>
      <c r="C53" s="38">
        <v>65.86</v>
      </c>
      <c r="D53" s="38">
        <v>65.88</v>
      </c>
      <c r="E53" s="38">
        <v>65.85</v>
      </c>
      <c r="F53" s="38">
        <v>65.86</v>
      </c>
      <c r="G53" s="38">
        <v>65.86</v>
      </c>
      <c r="H53" s="35">
        <f t="shared" si="13"/>
        <v>65.862</v>
      </c>
      <c r="I53" s="26"/>
      <c r="J53" s="26"/>
      <c r="L53" s="34" t="s">
        <v>34</v>
      </c>
      <c r="M53" s="37">
        <v>3.104</v>
      </c>
      <c r="N53" s="39">
        <v>3.106</v>
      </c>
      <c r="O53" s="39">
        <v>3.103</v>
      </c>
      <c r="P53" s="39">
        <v>3.102</v>
      </c>
      <c r="Q53" s="39">
        <v>3.104</v>
      </c>
      <c r="R53" s="25">
        <f t="shared" si="14"/>
        <v>3.1038</v>
      </c>
      <c r="U53" s="34" t="s">
        <v>34</v>
      </c>
      <c r="V53" s="19">
        <f t="shared" si="15"/>
        <v>65.862</v>
      </c>
      <c r="W53" s="25">
        <f t="shared" si="16"/>
        <v>3.1038</v>
      </c>
      <c r="X53" s="35">
        <f t="shared" si="17"/>
        <v>47.12580851</v>
      </c>
    </row>
    <row r="54" ht="14.25" customHeight="1"/>
    <row r="55" ht="14.25" customHeight="1">
      <c r="I55" s="47" t="s">
        <v>37</v>
      </c>
    </row>
    <row r="56" ht="14.25" customHeight="1">
      <c r="I56" s="11" t="s">
        <v>35</v>
      </c>
      <c r="J56" s="25">
        <v>65.82</v>
      </c>
    </row>
    <row r="57" ht="14.25" customHeight="1">
      <c r="B57" s="26"/>
      <c r="C57" s="11" t="s">
        <v>39</v>
      </c>
      <c r="D57" s="48" t="s">
        <v>40</v>
      </c>
      <c r="E57" s="11" t="s">
        <v>41</v>
      </c>
      <c r="I57" s="11" t="s">
        <v>36</v>
      </c>
      <c r="J57" s="43" t="s">
        <v>31</v>
      </c>
    </row>
    <row r="58" ht="14.25" customHeight="1">
      <c r="B58" s="11" t="s">
        <v>42</v>
      </c>
      <c r="C58" s="25">
        <v>1562.8</v>
      </c>
      <c r="D58" s="25">
        <f>C58-C59</f>
        <v>1496.98</v>
      </c>
      <c r="E58" s="25">
        <f>C59/C58*1000</f>
        <v>42.11671359</v>
      </c>
    </row>
    <row r="59" ht="14.25" customHeight="1">
      <c r="B59" s="11" t="s">
        <v>43</v>
      </c>
      <c r="C59" s="25">
        <v>65.82</v>
      </c>
    </row>
    <row r="60" ht="14.25" customHeight="1">
      <c r="B60" s="2"/>
      <c r="C60" s="25"/>
      <c r="D60" s="25"/>
      <c r="E60" s="25"/>
      <c r="V60" s="28" t="s">
        <v>44</v>
      </c>
    </row>
    <row r="61" ht="14.25" customHeight="1">
      <c r="B61" s="2"/>
      <c r="C61" s="25"/>
    </row>
    <row r="62" ht="14.25" customHeight="1">
      <c r="R62" s="2"/>
      <c r="S62" s="2"/>
      <c r="T62" s="2"/>
      <c r="U62" s="2"/>
      <c r="V62" s="2"/>
    </row>
    <row r="63" ht="14.25" customHeight="1">
      <c r="C63" s="11" t="s">
        <v>45</v>
      </c>
      <c r="D63" s="11" t="s">
        <v>46</v>
      </c>
      <c r="E63" s="11" t="s">
        <v>47</v>
      </c>
      <c r="F63" s="11" t="s">
        <v>48</v>
      </c>
      <c r="G63" s="11" t="s">
        <v>49</v>
      </c>
      <c r="R63" s="37"/>
      <c r="S63" s="37"/>
    </row>
    <row r="64" ht="14.25" customHeight="1">
      <c r="C64" s="37" t="s">
        <v>10</v>
      </c>
      <c r="D64" s="38">
        <v>65.82</v>
      </c>
      <c r="R64" s="37"/>
      <c r="S64" s="37"/>
    </row>
    <row r="65" ht="14.25" customHeight="1">
      <c r="C65" s="37" t="s">
        <v>11</v>
      </c>
      <c r="D65" s="38">
        <v>65.79</v>
      </c>
      <c r="R65" s="37"/>
      <c r="S65" s="37"/>
    </row>
    <row r="66" ht="14.25" customHeight="1">
      <c r="C66" s="37" t="s">
        <v>12</v>
      </c>
      <c r="D66" s="38">
        <v>65.85</v>
      </c>
      <c r="R66" s="37"/>
      <c r="S66" s="37"/>
    </row>
    <row r="67" ht="14.25" customHeight="1">
      <c r="C67" s="37" t="s">
        <v>13</v>
      </c>
      <c r="D67" s="38">
        <v>65.81</v>
      </c>
      <c r="R67" s="37"/>
      <c r="S67" s="37"/>
    </row>
    <row r="68" ht="14.25" customHeight="1">
      <c r="C68" s="37" t="s">
        <v>14</v>
      </c>
      <c r="D68" s="38">
        <v>65.84</v>
      </c>
      <c r="R68" s="25"/>
      <c r="S68" s="25"/>
    </row>
    <row r="69" ht="14.25" customHeight="1">
      <c r="C69" s="25" t="s">
        <v>15</v>
      </c>
      <c r="D69" s="35">
        <f>AVERAGE(D64:G68)</f>
        <v>65.822</v>
      </c>
    </row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>
      <c r="B76" s="28" t="str">
        <f>"(" &amp; 8 &amp; "," &amp; 0 &amp; ")"</f>
        <v>(8,0)</v>
      </c>
    </row>
    <row r="77" ht="14.25" customHeight="1">
      <c r="B77" s="49" t="str">
        <f>"(" &amp; 7 &amp; "," &amp; 1 &amp; ")"</f>
        <v>(7,1)</v>
      </c>
    </row>
    <row r="78" ht="14.25" customHeight="1">
      <c r="B78" s="49" t="str">
        <f>"(" &amp; 6 &amp; "," &amp; 2 &amp; ")"</f>
        <v>(6,2)</v>
      </c>
    </row>
    <row r="79" ht="14.25" customHeight="1">
      <c r="B79" s="49" t="str">
        <f>"(" &amp; 5 &amp; "," &amp; 3 &amp; ")"</f>
        <v>(5,3)</v>
      </c>
    </row>
    <row r="80" ht="14.25" customHeight="1">
      <c r="B80" s="49" t="str">
        <f>"(" &amp; 4 &amp; "," &amp; 4 &amp; ")"</f>
        <v>(4,4)</v>
      </c>
    </row>
    <row r="81" ht="14.25" customHeight="1">
      <c r="B81" s="49" t="str">
        <f>"(" &amp; 3 &amp; "," &amp; 5 &amp; ")"</f>
        <v>(3,5)</v>
      </c>
    </row>
    <row r="82" ht="14.25" customHeight="1">
      <c r="B82" s="49" t="str">
        <f>"(" &amp; 2 &amp; "," &amp; 6 &amp; ")"</f>
        <v>(2,6)</v>
      </c>
    </row>
    <row r="83" ht="14.25" customHeight="1">
      <c r="B83" s="49" t="str">
        <f>"(" &amp; 1 &amp; "," &amp; 7 &amp; ")"</f>
        <v>(1,7)</v>
      </c>
    </row>
    <row r="84" ht="14.25" customHeight="1">
      <c r="B84" s="49" t="str">
        <f>"(" &amp; 0 &amp; "," &amp; 8 &amp; ")"</f>
        <v>(0,8)</v>
      </c>
    </row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7">
    <mergeCell ref="B3:I3"/>
    <mergeCell ref="L3:R3"/>
    <mergeCell ref="U3:X3"/>
    <mergeCell ref="B25:H26"/>
    <mergeCell ref="L25:R26"/>
    <mergeCell ref="U25:X25"/>
    <mergeCell ref="I38:J38"/>
    <mergeCell ref="B42:H43"/>
    <mergeCell ref="L42:R43"/>
    <mergeCell ref="U43:X43"/>
    <mergeCell ref="I55:J55"/>
    <mergeCell ref="D58:D59"/>
    <mergeCell ref="E58:E59"/>
    <mergeCell ref="D60:D61"/>
    <mergeCell ref="D66:G66"/>
    <mergeCell ref="D67:G67"/>
    <mergeCell ref="D68:G68"/>
    <mergeCell ref="D69:G69"/>
    <mergeCell ref="S67:V67"/>
    <mergeCell ref="S68:V68"/>
    <mergeCell ref="E60:E61"/>
    <mergeCell ref="S63:V63"/>
    <mergeCell ref="D64:G64"/>
    <mergeCell ref="S64:V64"/>
    <mergeCell ref="D65:G65"/>
    <mergeCell ref="S65:V65"/>
    <mergeCell ref="S66:V66"/>
  </mergeCells>
  <printOptions/>
  <pageMargins bottom="0.75" footer="0.0" header="0.0" left="0.7" right="0.7" top="0.75"/>
  <pageSetup paperSize="9" orientation="portrait"/>
  <drawing r:id="rId1"/>
</worksheet>
</file>