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9" i="1"/>
  <c r="H2"/>
  <c r="N2"/>
  <c r="K2"/>
  <c r="C48"/>
  <c r="T2"/>
  <c r="C27" i="2"/>
  <c r="Q2" i="1" l="1"/>
  <c r="C27"/>
  <c r="C14" l="1"/>
  <c r="C4"/>
  <c r="C36"/>
  <c r="C21"/>
  <c r="C44" l="1"/>
  <c r="C47" l="1"/>
  <c r="C46" l="1"/>
  <c r="C51"/>
  <c r="C17"/>
  <c r="C19"/>
  <c r="C45" l="1"/>
  <c r="C34" l="1"/>
  <c r="C33" l="1"/>
  <c r="C40" l="1"/>
  <c r="C52" l="1"/>
  <c r="C30" l="1"/>
  <c r="C31"/>
  <c r="C41" l="1"/>
  <c r="C42" l="1"/>
  <c r="C29" l="1"/>
  <c r="C50" l="1"/>
  <c r="C39" l="1"/>
  <c r="C32" l="1"/>
  <c r="C38"/>
  <c r="C35"/>
  <c r="C22" l="1"/>
  <c r="C20"/>
  <c r="C23" l="1"/>
  <c r="C26" l="1"/>
  <c r="C43" l="1"/>
  <c r="C16" l="1"/>
  <c r="C15" l="1"/>
  <c r="C13"/>
  <c r="C12" l="1"/>
  <c r="C28" l="1"/>
  <c r="C18" l="1"/>
  <c r="C37" l="1"/>
  <c r="C24" l="1"/>
  <c r="C7" l="1"/>
  <c r="D52" s="1"/>
  <c r="C25"/>
  <c r="D25" l="1"/>
  <c r="D14"/>
  <c r="D38"/>
  <c r="D23"/>
  <c r="D15"/>
  <c r="D13"/>
  <c r="D26"/>
  <c r="D7"/>
  <c r="E7" s="1"/>
  <c r="D30"/>
  <c r="D33"/>
  <c r="D22"/>
  <c r="D46"/>
  <c r="D44"/>
  <c r="D35"/>
  <c r="D31"/>
  <c r="D49"/>
  <c r="D47"/>
  <c r="D20"/>
  <c r="D21"/>
  <c r="N8"/>
  <c r="D40"/>
  <c r="D45"/>
  <c r="D12"/>
  <c r="D19"/>
  <c r="M8"/>
  <c r="D43"/>
  <c r="D41"/>
  <c r="D34"/>
  <c r="Q3"/>
  <c r="D37"/>
  <c r="D18"/>
  <c r="D17"/>
  <c r="D24"/>
  <c r="D51"/>
  <c r="D28"/>
  <c r="M9"/>
  <c r="D42"/>
  <c r="D48"/>
  <c r="D50"/>
  <c r="D16"/>
  <c r="D39"/>
  <c r="D36"/>
  <c r="N9"/>
  <c r="D29"/>
  <c r="D32"/>
  <c r="D27"/>
  <c r="M10" l="1"/>
  <c r="N10"/>
  <c r="N11" l="1"/>
  <c r="M11"/>
  <c r="N12" s="1"/>
  <c r="M12" l="1"/>
  <c r="N13" l="1"/>
  <c r="M13"/>
  <c r="M14" l="1"/>
  <c r="N14"/>
  <c r="N15" l="1"/>
  <c r="M15"/>
  <c r="N16" l="1"/>
  <c r="M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<sst xmlns="http://schemas.openxmlformats.org/spreadsheetml/2006/main" count="104" uniqueCount="64">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</sst>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1247.2027924266285</c:v>
                </c:pt>
                <c:pt idx="1">
                  <c:v>1217.1421939641193</c:v>
                </c:pt>
                <c:pt idx="2">
                  <c:v>352.97</c:v>
                </c:pt>
                <c:pt idx="3">
                  <c:v>276.08311034175222</c:v>
                </c:pt>
                <c:pt idx="4">
                  <c:v>1055.4324500770188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1247.2027924266285</v>
          </cell>
        </row>
      </sheetData>
      <sheetData sheetId="1">
        <row r="4">
          <cell r="J4">
            <v>1217.1421939641193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3.0867502753693907</v>
          </cell>
        </row>
      </sheetData>
      <sheetData sheetId="4">
        <row r="47">
          <cell r="M47">
            <v>117.75</v>
          </cell>
          <cell r="O47">
            <v>1.7723621304756492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42.931387269398002</v>
          </cell>
        </row>
      </sheetData>
      <sheetData sheetId="8">
        <row r="4">
          <cell r="J4">
            <v>12.359918053191281</v>
          </cell>
        </row>
      </sheetData>
      <sheetData sheetId="9">
        <row r="4">
          <cell r="J4">
            <v>23.095632977322072</v>
          </cell>
        </row>
      </sheetData>
      <sheetData sheetId="10">
        <row r="4">
          <cell r="J4">
            <v>14.072725049050273</v>
          </cell>
        </row>
      </sheetData>
      <sheetData sheetId="11">
        <row r="4">
          <cell r="J4">
            <v>56.673473097070413</v>
          </cell>
        </row>
      </sheetData>
      <sheetData sheetId="12">
        <row r="4">
          <cell r="J4">
            <v>3.6745999176381585</v>
          </cell>
        </row>
      </sheetData>
      <sheetData sheetId="13">
        <row r="4">
          <cell r="J4">
            <v>170.8595318499975</v>
          </cell>
        </row>
      </sheetData>
      <sheetData sheetId="14">
        <row r="4">
          <cell r="J4">
            <v>5.8313602675295986</v>
          </cell>
        </row>
      </sheetData>
      <sheetData sheetId="15">
        <row r="4">
          <cell r="J4">
            <v>40.390333835239524</v>
          </cell>
        </row>
      </sheetData>
      <sheetData sheetId="16">
        <row r="4">
          <cell r="J4">
            <v>6.2438753020461837</v>
          </cell>
        </row>
      </sheetData>
      <sheetData sheetId="17">
        <row r="4">
          <cell r="J4">
            <v>10.088833081194039</v>
          </cell>
        </row>
      </sheetData>
      <sheetData sheetId="18">
        <row r="4">
          <cell r="J4">
            <v>11.8961788456925</v>
          </cell>
        </row>
      </sheetData>
      <sheetData sheetId="19">
        <row r="4">
          <cell r="J4">
            <v>7.8010914883837623</v>
          </cell>
        </row>
      </sheetData>
      <sheetData sheetId="20">
        <row r="4">
          <cell r="J4">
            <v>11.930996159111224</v>
          </cell>
        </row>
      </sheetData>
      <sheetData sheetId="21">
        <row r="4">
          <cell r="J4">
            <v>4.0190625564215274</v>
          </cell>
        </row>
      </sheetData>
      <sheetData sheetId="22">
        <row r="4">
          <cell r="J4">
            <v>21.111929359827759</v>
          </cell>
        </row>
      </sheetData>
      <sheetData sheetId="23">
        <row r="4">
          <cell r="J4">
            <v>47.39871791967402</v>
          </cell>
        </row>
      </sheetData>
      <sheetData sheetId="24">
        <row r="4">
          <cell r="J4">
            <v>2.076545555133352</v>
          </cell>
        </row>
      </sheetData>
      <sheetData sheetId="25">
        <row r="4">
          <cell r="J4">
            <v>41.528204278668092</v>
          </cell>
        </row>
      </sheetData>
      <sheetData sheetId="26">
        <row r="4">
          <cell r="J4">
            <v>46.486150716271922</v>
          </cell>
        </row>
      </sheetData>
      <sheetData sheetId="27">
        <row r="4">
          <cell r="J4">
            <v>2.2268129974473934</v>
          </cell>
        </row>
      </sheetData>
      <sheetData sheetId="28">
        <row r="4">
          <cell r="J4">
            <v>4.6703786482278344</v>
          </cell>
        </row>
      </sheetData>
      <sheetData sheetId="29">
        <row r="4">
          <cell r="J4">
            <v>276.08311034175222</v>
          </cell>
        </row>
      </sheetData>
      <sheetData sheetId="30">
        <row r="4">
          <cell r="J4">
            <v>0.96272693368279827</v>
          </cell>
        </row>
      </sheetData>
      <sheetData sheetId="31">
        <row r="4">
          <cell r="J4">
            <v>12.654037632244494</v>
          </cell>
        </row>
      </sheetData>
      <sheetData sheetId="32">
        <row r="4">
          <cell r="J4">
            <v>19.15787385886998</v>
          </cell>
        </row>
      </sheetData>
      <sheetData sheetId="33">
        <row r="4">
          <cell r="J4">
            <v>4.3441478604265944</v>
          </cell>
        </row>
      </sheetData>
      <sheetData sheetId="34">
        <row r="4">
          <cell r="J4">
            <v>2.382330915720706</v>
          </cell>
        </row>
      </sheetData>
      <sheetData sheetId="35">
        <row r="4">
          <cell r="J4">
            <v>2.8976876456921703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2"/>
  <sheetViews>
    <sheetView tabSelected="1" topLeftCell="A19" workbookViewId="0">
      <selection activeCell="M23" sqref="M2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40</f>
        <v>40</v>
      </c>
      <c r="J2" t="s">
        <v>6</v>
      </c>
      <c r="K2" s="9">
        <f>10.78+37.53</f>
        <v>48.31</v>
      </c>
      <c r="M2" t="s">
        <v>59</v>
      </c>
      <c r="N2" s="9">
        <f>352.97</f>
        <v>352.97</v>
      </c>
      <c r="P2" t="s">
        <v>8</v>
      </c>
      <c r="Q2" s="10">
        <f>N2+K2+H2</f>
        <v>441.28000000000003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0.10636250264290685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SUM(C12:C52)</f>
        <v>4148.8305468095177</v>
      </c>
      <c r="D7" s="20">
        <f>(C7*[1]Feuil1!$K$2-C4)/C4</f>
        <v>0.47144337049528001</v>
      </c>
      <c r="E7" s="31">
        <f>C7-C7/(1+D7)</f>
        <v>1329.2653294182137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1247.2027924266285</v>
      </c>
    </row>
    <row r="9" spans="2:20">
      <c r="M9" s="17" t="str">
        <f>IF(C13&gt;C7*[2]Params!F8,B13,"Others")</f>
        <v>BTC</v>
      </c>
      <c r="N9" s="18">
        <f>IF(C13&gt;C7*0.1,C13,C7)</f>
        <v>1217.1421939641193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276.08311034175222</v>
      </c>
    </row>
    <row r="12" spans="2:20">
      <c r="B12" s="7" t="s">
        <v>19</v>
      </c>
      <c r="C12" s="1">
        <f>[2]ETH!J4</f>
        <v>1247.2027924266285</v>
      </c>
      <c r="D12" s="20">
        <f>C12/$C$7</f>
        <v>0.30061550558764977</v>
      </c>
      <c r="M12" s="17" t="str">
        <f>IF(OR(M11="",M11="Others"),"",IF(C16&gt;C7*[2]Params!F8,B16,"Others"))</f>
        <v>Others</v>
      </c>
      <c r="N12" s="21">
        <f>IF(OR(M11="",M11="Others"),"",IF(C16&gt;$C$7*[2]Params!F$8,C16,SUM(C16:C52)))</f>
        <v>1055.4324500770188</v>
      </c>
    </row>
    <row r="13" spans="2:20">
      <c r="B13" s="7" t="s">
        <v>4</v>
      </c>
      <c r="C13" s="1">
        <f>[2]BTC!J4</f>
        <v>1217.1421939641193</v>
      </c>
      <c r="D13" s="20">
        <f t="shared" ref="D13:D52" si="0">C13/$C$7</f>
        <v>0.29336994611652939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352.97</v>
      </c>
      <c r="D14" s="20">
        <f t="shared" si="0"/>
        <v>8.5076986398356674E-2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276.08311034175222</v>
      </c>
      <c r="D15" s="20">
        <f t="shared" si="0"/>
        <v>6.6544802740633069E-2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170.8595318499975</v>
      </c>
      <c r="D16" s="20">
        <f t="shared" si="0"/>
        <v>4.1182576613400079E-2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3.3744448808028821E-2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2.8381491765324243E-2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1.5076537663872878E-2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56.673473097070413</v>
      </c>
      <c r="D20" s="20">
        <f t="shared" si="0"/>
        <v>1.3660107940694938E-2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1.1644245156541947E-2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47.39871791967402</v>
      </c>
      <c r="D22" s="20">
        <f t="shared" si="0"/>
        <v>1.1424597217190274E-2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46.486150716271922</v>
      </c>
      <c r="D23" s="20">
        <f t="shared" si="0"/>
        <v>1.1204639522339644E-2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42.931387269398002</v>
      </c>
      <c r="D24" s="20">
        <f t="shared" si="0"/>
        <v>1.0347828571213294E-2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57</v>
      </c>
      <c r="C25" s="9">
        <f>[2]MINA!$J$4</f>
        <v>41.528204278668092</v>
      </c>
      <c r="D25" s="20">
        <f t="shared" si="0"/>
        <v>1.0009616881220564E-2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40.390333835239524</v>
      </c>
      <c r="D26" s="20">
        <f t="shared" si="0"/>
        <v>9.7353539460173898E-3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5</v>
      </c>
      <c r="C27" s="1">
        <f>H$2</f>
        <v>40</v>
      </c>
      <c r="D27" s="20">
        <f t="shared" si="0"/>
        <v>9.6412710880082342E-3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23.095632977322072</v>
      </c>
      <c r="D28" s="20">
        <f t="shared" si="0"/>
        <v>5.5667814620876215E-3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21.111929359827759</v>
      </c>
      <c r="D29" s="20">
        <f t="shared" si="0"/>
        <v>5.0886458537244897E-3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19.15787385886998</v>
      </c>
      <c r="D30" s="20">
        <f t="shared" si="0"/>
        <v>4.6176563835807977E-3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14.072725049050273</v>
      </c>
      <c r="D31" s="20">
        <f t="shared" si="0"/>
        <v>3.3919739286224419E-3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55</v>
      </c>
      <c r="C32" s="9">
        <f>[2]UNI!$J$4</f>
        <v>12.654037632244494</v>
      </c>
      <c r="D32" s="20">
        <f t="shared" si="0"/>
        <v>3.0500251792581756E-3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12.359918053191281</v>
      </c>
      <c r="D33" s="20">
        <f t="shared" si="0"/>
        <v>2.9791330144096034E-3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11.930996159111224</v>
      </c>
      <c r="D34" s="20">
        <f t="shared" si="0"/>
        <v>2.8757492079994089E-3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11.8961788456925</v>
      </c>
      <c r="D35" s="20">
        <f t="shared" si="0"/>
        <v>2.867357129068757E-3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10.5</v>
      </c>
      <c r="D36" s="20">
        <f t="shared" si="0"/>
        <v>2.5308336606021616E-3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10.088833081194039</v>
      </c>
      <c r="D37" s="20">
        <f t="shared" si="0"/>
        <v>2.4317293674364282E-3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7.8010914883837623</v>
      </c>
      <c r="D38" s="20">
        <f t="shared" si="0"/>
        <v>1.8803109455465374E-3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6.2438753020461837</v>
      </c>
      <c r="D39" s="20">
        <f t="shared" si="0"/>
        <v>1.504972360668664E-3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5.8313602675295986</v>
      </c>
      <c r="D40" s="20">
        <f t="shared" si="0"/>
        <v>1.4055431287773271E-3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56</v>
      </c>
      <c r="C41" s="9">
        <f>[2]SHIB!$J$4</f>
        <v>4.6703786482278344</v>
      </c>
      <c r="D41" s="20">
        <f t="shared" si="0"/>
        <v>1.1257096657802501E-3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37</v>
      </c>
      <c r="C42" s="9">
        <f>[2]GRT!$J$4</f>
        <v>4.3441478604265944</v>
      </c>
      <c r="D42" s="20">
        <f t="shared" si="0"/>
        <v>1.0470776792190939E-3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23</v>
      </c>
      <c r="C43" s="9">
        <f>[2]LUNA!J4</f>
        <v>4.0190625564215274</v>
      </c>
      <c r="D43" s="20">
        <f t="shared" si="0"/>
        <v>9.6872179065308345E-4</v>
      </c>
    </row>
    <row r="44" spans="2:14">
      <c r="B44" s="22" t="s">
        <v>36</v>
      </c>
      <c r="C44" s="9">
        <f>[2]AMP!$J$4</f>
        <v>3.6745999176381585</v>
      </c>
      <c r="D44" s="20">
        <f t="shared" si="0"/>
        <v>8.8569534864805545E-4</v>
      </c>
    </row>
    <row r="45" spans="2:14">
      <c r="B45" s="7" t="s">
        <v>25</v>
      </c>
      <c r="C45" s="1">
        <f>[2]POLIS!J4</f>
        <v>3.0867502753693907</v>
      </c>
      <c r="D45" s="20">
        <f t="shared" si="0"/>
        <v>7.4400490464550915E-4</v>
      </c>
    </row>
    <row r="46" spans="2:14">
      <c r="B46" s="22" t="s">
        <v>40</v>
      </c>
      <c r="C46" s="9">
        <f>[2]SHPING!$J$4</f>
        <v>2.8976876456921703</v>
      </c>
      <c r="D46" s="20">
        <f t="shared" si="0"/>
        <v>6.9843480301226427E-4</v>
      </c>
    </row>
    <row r="47" spans="2:14">
      <c r="B47" s="22" t="s">
        <v>50</v>
      </c>
      <c r="C47" s="9">
        <f>[2]KAVA!$J$4</f>
        <v>2.382330915720706</v>
      </c>
      <c r="D47" s="20">
        <f t="shared" si="0"/>
        <v>5.7421745449515562E-4</v>
      </c>
    </row>
    <row r="48" spans="2:14">
      <c r="B48" s="22" t="s">
        <v>62</v>
      </c>
      <c r="C48" s="10">
        <f>[2]SEI!$J$4</f>
        <v>2.2268129974473934</v>
      </c>
      <c r="D48" s="20">
        <f t="shared" si="0"/>
        <v>5.3673269426726276E-4</v>
      </c>
    </row>
    <row r="49" spans="2:4">
      <c r="B49" s="22" t="s">
        <v>63</v>
      </c>
      <c r="C49" s="10">
        <f>[2]MEME!$J$4</f>
        <v>2.076545555133352</v>
      </c>
      <c r="D49" s="20">
        <f t="shared" si="0"/>
        <v>5.005134655909799E-4</v>
      </c>
    </row>
    <row r="50" spans="2:4">
      <c r="B50" s="7" t="s">
        <v>28</v>
      </c>
      <c r="C50" s="1">
        <f>[2]ATLAS!O47</f>
        <v>1.7723621304756492</v>
      </c>
      <c r="D50" s="20">
        <f t="shared" si="0"/>
        <v>4.2719559415088887E-4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4.0898117694993522E-4</v>
      </c>
    </row>
    <row r="52" spans="2:4">
      <c r="B52" s="22" t="s">
        <v>43</v>
      </c>
      <c r="C52" s="9">
        <f>[2]TRX!$J$4</f>
        <v>0.96272693368279827</v>
      </c>
      <c r="D52" s="20">
        <f t="shared" si="0"/>
        <v>2.3204778378406961E-4</v>
      </c>
    </row>
  </sheetData>
  <autoFilter ref="B11:C11">
    <sortState ref="B12:C52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2023-12-17T13:01:58Z</dcterms:modified>
</cp:coreProperties>
</file>