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47" firstSheet="0" activeTab="6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EI" sheetId="27" state="visible" r:id="rId27"/>
    <sheet name="SHIB" sheetId="28" state="visible" r:id="rId28"/>
    <sheet name="SOL" sheetId="29" state="visible" r:id="rId29"/>
    <sheet name="TRX" sheetId="30" state="visible" r:id="rId30"/>
    <sheet name="UNI" sheetId="31" state="visible" r:id="rId31"/>
    <sheet name="XRP" sheetId="32" state="visible" r:id="rId32"/>
    <sheet name="GRT" sheetId="33" state="visible" r:id="rId33"/>
    <sheet name="KAVA" sheetId="34" state="visible" r:id="rId34"/>
    <sheet name="SHPING" sheetId="35" state="visible" r:id="rId35"/>
    <sheet name="Params" sheetId="36" state="visible" r:id="rId36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7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styles" Target="styles.xml" Id="rId37" /><Relationship Type="http://schemas.openxmlformats.org/officeDocument/2006/relationships/theme" Target="theme/theme1.xml" Id="rId38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9259904"/>
        <axId val="79278464"/>
      </lineChart>
      <dateAx>
        <axId val="7925990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9278464"/>
        <crosses val="autoZero"/>
        <lblOffset val="100"/>
      </dateAx>
      <valAx>
        <axId val="7927846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925990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opLeftCell="A10" workbookViewId="0">
      <selection activeCell="B35" sqref="B35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2214.911626540817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(D43/B43)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0.0064717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0.11286963</v>
      </c>
      <c r="C35" s="54">
        <f>(D35/B35)</f>
        <v/>
      </c>
      <c r="D35" s="23" t="n">
        <v>187.71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0.02297399</v>
      </c>
      <c r="C36" s="54">
        <f>(D36/B36)</f>
        <v/>
      </c>
      <c r="D36" s="23" t="n">
        <v>39.1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0.0525196</v>
      </c>
      <c r="C40" s="54">
        <f>(D40/B40)</f>
        <v/>
      </c>
      <c r="D40" s="23" t="n">
        <v>96.65000000000001</v>
      </c>
      <c r="E40" t="inlineStr">
        <is>
          <t>DCA3</t>
        </is>
      </c>
    </row>
    <row r="41">
      <c r="B41" s="24" t="n">
        <v>0.0203796</v>
      </c>
      <c r="C41" s="54" t="n">
        <v>2275</v>
      </c>
      <c r="D41" s="23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4">
        <f>D43/B43</f>
        <v/>
      </c>
    </row>
    <row r="43">
      <c r="B43">
        <f>(SUM(B5:B42))</f>
        <v/>
      </c>
      <c r="D43" s="23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1.698063499619467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12.72825003</v>
      </c>
      <c r="C5" s="53">
        <f>(D5/B5)</f>
        <v/>
      </c>
      <c r="D5" s="53" t="n">
        <v>39.1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0.57655981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11.68101172353038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0.02596253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42.14697367405487</v>
      </c>
      <c r="M3" t="inlineStr">
        <is>
          <t>Objectif :</t>
        </is>
      </c>
      <c r="N3" s="24">
        <f>(INDEX(N5:N23,MATCH(MAX(O20:O22,O6:O7),O5:O23,0))/0.9)</f>
        <v/>
      </c>
      <c r="O3" s="54">
        <f>(MAX(O20:O22,O6:O8)*0.85)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2.50853998</v>
      </c>
      <c r="C5" s="53">
        <f>(D5/B5)</f>
        <v/>
      </c>
      <c r="D5" s="53" t="n">
        <v>39.1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0.01574293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B5+B13+B15+B17</f>
        <v/>
      </c>
      <c r="S6" s="53">
        <f>(T6/R6)</f>
        <v/>
      </c>
      <c r="T6" s="53">
        <f>D5-(-B13-B15)*15.13+B17*15.25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-B17</f>
        <v/>
      </c>
      <c r="O8" s="53">
        <f>P8/N8</f>
        <v/>
      </c>
      <c r="P8" s="53">
        <f>-D17</f>
        <v/>
      </c>
      <c r="Q8" t="inlineStr">
        <is>
          <t>Done</t>
        </is>
      </c>
      <c r="R8" s="24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4*($B$5+$R$7+R5)/5-N6-N7-N8</f>
        <v/>
      </c>
      <c r="O9" s="53">
        <f>($S$6*Params!K11)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0.70187245</v>
      </c>
      <c r="C10" s="53">
        <f>(D10/B10)</f>
        <v/>
      </c>
      <c r="D10" s="53" t="n">
        <v>10.35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  <c r="R13" s="24">
        <f>B16-B16</f>
        <v/>
      </c>
      <c r="S13" s="54" t="n">
        <v>0</v>
      </c>
      <c r="T13" s="54">
        <f>D16-B16*14.31</f>
        <v/>
      </c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  <c r="R14" s="24">
        <f>B17-B17</f>
        <v/>
      </c>
      <c r="T14" s="54">
        <f>D17-B17*15.25</f>
        <v/>
      </c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B16" s="24" t="n">
        <v>-0.138</v>
      </c>
      <c r="C16" s="53">
        <f>(D16/B16)</f>
        <v/>
      </c>
      <c r="D16" s="53" t="n">
        <v>-4.41956614</v>
      </c>
      <c r="P16" s="53" t="n"/>
    </row>
    <row r="17">
      <c r="B17" s="24" t="n">
        <v>-0.5049</v>
      </c>
      <c r="C17" s="53">
        <f>(D17/B17)</f>
        <v/>
      </c>
      <c r="D17" s="53" t="n">
        <v>-18.26254246</v>
      </c>
      <c r="P17" s="53" t="n"/>
    </row>
    <row r="18">
      <c r="F18" t="inlineStr">
        <is>
          <t>Moy</t>
        </is>
      </c>
      <c r="G18" s="53">
        <f>(D19/B19)</f>
        <v/>
      </c>
    </row>
    <row r="19">
      <c r="B19" s="24">
        <f>(SUM(B5:B18))</f>
        <v/>
      </c>
      <c r="D19" s="53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3">
        <f>(SUM(T5:T18))</f>
        <v/>
      </c>
    </row>
    <row r="20">
      <c r="M20" t="inlineStr">
        <is>
          <t>Objectif</t>
        </is>
      </c>
      <c r="N20" s="24">
        <f>-B12</f>
        <v/>
      </c>
      <c r="O20" s="53">
        <f>18.6</f>
        <v/>
      </c>
      <c r="P20" s="53">
        <f>-D12</f>
        <v/>
      </c>
      <c r="Q20" t="inlineStr">
        <is>
          <t>Done</t>
        </is>
      </c>
    </row>
    <row r="21">
      <c r="N21" s="24">
        <f>-B14</f>
        <v/>
      </c>
      <c r="O21" s="53">
        <f>C14</f>
        <v/>
      </c>
      <c r="P21" s="53">
        <f>-D14</f>
        <v/>
      </c>
      <c r="Q21" t="inlineStr">
        <is>
          <t>Done</t>
        </is>
      </c>
    </row>
    <row r="22">
      <c r="N22" s="24">
        <f>-B16</f>
        <v/>
      </c>
      <c r="O22" s="53">
        <f>C16</f>
        <v/>
      </c>
      <c r="P22" s="53">
        <f>-D16</f>
        <v/>
      </c>
      <c r="Q22" t="inlineStr">
        <is>
          <t>Done</t>
        </is>
      </c>
    </row>
    <row r="23">
      <c r="N23" s="24">
        <f>4*($B$10)/5-N20-N21-N22</f>
        <v/>
      </c>
      <c r="O23" s="53">
        <f>($S$8*Params!K11)</f>
        <v/>
      </c>
      <c r="P23" s="53">
        <f>(O23*N23)</f>
        <v/>
      </c>
    </row>
    <row r="24"/>
    <row r="25">
      <c r="P25" s="53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0.003867374153084374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($C$5*Params!K8)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240.7513208409985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0.00224848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0.55740104</v>
      </c>
      <c r="C11" s="53">
        <f>(D11/B11)</f>
        <v/>
      </c>
      <c r="D11" s="53" t="n">
        <v>158.37</v>
      </c>
      <c r="E11" t="inlineStr">
        <is>
          <t>DCA1</t>
        </is>
      </c>
      <c r="P11" s="53">
        <f>(SUM(P6:P9))</f>
        <v/>
      </c>
    </row>
    <row r="12">
      <c r="B12" s="64" t="n">
        <v>0.13710316</v>
      </c>
      <c r="C12" s="53">
        <f>(D12/B12)</f>
        <v/>
      </c>
      <c r="D12" s="53" t="n">
        <v>39.1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0.09459746394785928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0.27488224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7.028211523878573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6.99492001</v>
      </c>
      <c r="C5" s="53">
        <f>(D5/B5)</f>
        <v/>
      </c>
      <c r="D5" s="53" t="n">
        <v>39.1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0.07191818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-B11</f>
        <v/>
      </c>
      <c r="O6" s="53">
        <f>C11</f>
        <v/>
      </c>
      <c r="P6" s="53">
        <f>-D11</f>
        <v/>
      </c>
      <c r="Q6" t="inlineStr">
        <is>
          <t>Done</t>
        </is>
      </c>
      <c r="R6" s="24">
        <f>B5+B11</f>
        <v/>
      </c>
      <c r="S6" s="53">
        <f>(T6/R6)</f>
        <v/>
      </c>
      <c r="T6" s="53">
        <f>D5+B11*5.54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2*($B$14-$B$11)/5-N6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($B$14-$B$11)/5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($B$14-$B$11)/5</f>
        <v/>
      </c>
      <c r="O9" s="53">
        <f>($C$5*Params!K11)</f>
        <v/>
      </c>
      <c r="P9" s="53">
        <f>(O9*N9)</f>
        <v/>
      </c>
      <c r="R9" s="24">
        <f>B11-B11</f>
        <v/>
      </c>
      <c r="S9" s="53" t="n">
        <v>0</v>
      </c>
      <c r="T9" s="54">
        <f>D11-B11*5.54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B11" s="24" t="n">
        <v>-1.3731</v>
      </c>
      <c r="C11" s="53">
        <f>(D11/B11)</f>
        <v/>
      </c>
      <c r="D11" s="53">
        <f>-9.89434222</f>
        <v/>
      </c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63.56927591245736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0.00294181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 s="53">
        <f>-1.42154421</f>
        <v/>
      </c>
      <c r="N7" s="24">
        <f>($B$13-$B$7)/5</f>
        <v/>
      </c>
      <c r="O7" s="53">
        <f>($C$5*Params!K9)</f>
        <v/>
      </c>
      <c r="P7" s="53">
        <f>(O7*N7)</f>
        <v/>
      </c>
    </row>
    <row r="8">
      <c r="N8" s="24">
        <f>($B$13-$B$7)/5</f>
        <v/>
      </c>
      <c r="O8" s="53">
        <f>($C$5*Params!K10)</f>
        <v/>
      </c>
      <c r="P8" s="53">
        <f>(O8*N8)</f>
        <v/>
      </c>
    </row>
    <row r="9">
      <c r="N9" s="24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3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10.93844384474414</v>
      </c>
      <c r="M3" t="inlineStr">
        <is>
          <t>Objectif :</t>
        </is>
      </c>
      <c r="N3" s="24">
        <f>(INDEX(N5:N17,MATCH(MAX(O6:O8),O5:O17,0))/0.9)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3">
        <f>(D5/B5)</f>
        <v/>
      </c>
      <c r="D5" s="53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(D5)+(B7)*4.615+(B8+B9)*4.6733</f>
        <v/>
      </c>
    </row>
    <row r="6">
      <c r="B6" s="2" t="n">
        <v>0.00225641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-0.442</v>
      </c>
      <c r="C7" s="54">
        <f>D7/B7</f>
        <v/>
      </c>
      <c r="D7" s="53" t="n">
        <v>-2.70607643</v>
      </c>
      <c r="N7" s="24">
        <f>-B8</f>
        <v/>
      </c>
      <c r="O7" s="53">
        <f>P7/N7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(D7)-B7*4.615</f>
        <v/>
      </c>
    </row>
    <row r="8">
      <c r="B8" t="n">
        <v>-0.4935</v>
      </c>
      <c r="C8" s="54">
        <f>D8/B8</f>
        <v/>
      </c>
      <c r="D8" s="53" t="n">
        <v>-4.33261604</v>
      </c>
      <c r="N8" s="24">
        <f>-B9</f>
        <v/>
      </c>
      <c r="O8" s="53">
        <f>C9</f>
        <v/>
      </c>
      <c r="P8" s="53">
        <f>-D9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(D8)-B8*4.6733</f>
        <v/>
      </c>
    </row>
    <row r="9">
      <c r="B9" t="n">
        <v>-0.4678</v>
      </c>
      <c r="C9" s="54">
        <f>D9/B9</f>
        <v/>
      </c>
      <c r="D9" s="53" t="n">
        <v>-5.19978057</v>
      </c>
      <c r="N9" s="24">
        <f>4*($B$11+$N$6+N8+N7)/5-$N$6-N8-N7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(D9)-B9*4.6733</f>
        <v/>
      </c>
    </row>
    <row r="10">
      <c r="F10" t="inlineStr">
        <is>
          <t>Moy</t>
        </is>
      </c>
      <c r="G10" s="53">
        <f>(D11/B11)</f>
        <v/>
      </c>
      <c r="R10" s="1" t="n"/>
      <c r="S10" s="53" t="n"/>
      <c r="T10" s="53" t="n"/>
    </row>
    <row r="11">
      <c r="B11">
        <f>(SUM(B5:B10))</f>
        <v/>
      </c>
      <c r="D11" s="53">
        <f>(SUM(D5:D10))</f>
        <v/>
      </c>
      <c r="P11" s="53">
        <f>(SUM(P6:P9))</f>
        <v/>
      </c>
      <c r="R11" s="1" t="n"/>
      <c r="S11" s="53" t="n"/>
      <c r="T11" s="53" t="n"/>
    </row>
    <row r="12">
      <c r="R12" s="1" t="n"/>
      <c r="S12" s="53" t="n"/>
      <c r="T12" s="54" t="n"/>
    </row>
    <row r="13">
      <c r="P13" s="53" t="n"/>
    </row>
    <row r="14"/>
    <row r="15"/>
    <row r="16"/>
    <row r="17"/>
    <row r="18"/>
    <row r="19"/>
    <row r="20"/>
    <row r="21"/>
    <row r="22"/>
    <row r="23">
      <c r="R23">
        <f>(SUM(R5:R22))</f>
        <v/>
      </c>
      <c r="T23" s="53">
        <f>(SUM(T5:T22))</f>
        <v/>
      </c>
    </row>
  </sheetData>
  <conditionalFormatting sqref="C5 G10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2.116688353538651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5.60987839</v>
      </c>
      <c r="C5" s="53">
        <f>(D5/B5)</f>
        <v/>
      </c>
      <c r="D5" s="53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0.01748002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F37" sqref="F3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41923.10637683125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0.00034953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 s="57">
        <f>(J6-B38)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0.00683189</v>
      </c>
      <c r="C23" s="53">
        <f>(D23/B23)</f>
        <v/>
      </c>
      <c r="D23" s="53" t="n">
        <v>164.58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0.00153143</v>
      </c>
      <c r="C24" s="53">
        <f>(D24/B24)</f>
        <v/>
      </c>
      <c r="D24" s="53" t="n">
        <v>39.1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  <c r="Z31" s="54" t="n"/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4" t="n"/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0.00174906</v>
      </c>
      <c r="C34" s="53">
        <f>(D34/B34)</f>
        <v/>
      </c>
      <c r="D34" s="53" t="n">
        <v>47.35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B36" s="24" t="n">
        <v>-0.00108507</v>
      </c>
      <c r="C36" s="53" t="n">
        <v>42783</v>
      </c>
      <c r="D36" s="53">
        <f>C36*B36</f>
        <v/>
      </c>
      <c r="E36" t="inlineStr">
        <is>
          <t xml:space="preserve"> 0.05319 ratio</t>
        </is>
      </c>
      <c r="F36" t="inlineStr">
        <is>
          <t>0.0203796 eth</t>
        </is>
      </c>
      <c r="H36" t="n">
        <v>0.06</v>
      </c>
      <c r="M36">
        <f>($B$20/5)</f>
        <v/>
      </c>
      <c r="N36" s="53">
        <f>($C$20*Params!K18)</f>
        <v/>
      </c>
      <c r="O36" s="56">
        <f>(N36*M36)</f>
        <v/>
      </c>
    </row>
    <row r="37">
      <c r="F37" t="inlineStr">
        <is>
          <t>Moy</t>
        </is>
      </c>
      <c r="G37" s="54">
        <f>(D38/B38)</f>
        <v/>
      </c>
      <c r="R37">
        <f>(SUM(R5:R25))</f>
        <v/>
      </c>
      <c r="T37" s="53">
        <f>(SUM(T5:T25))</f>
        <v/>
      </c>
    </row>
    <row r="38">
      <c r="B38">
        <f>(SUM(B5:B37))</f>
        <v/>
      </c>
      <c r="D38" s="53">
        <f>(SUM(D5:D37))</f>
        <v/>
      </c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14.20053640468787</v>
      </c>
      <c r="M3" t="inlineStr">
        <is>
          <t>Objectif :</t>
        </is>
      </c>
      <c r="N3" s="24">
        <f>(INDEX(N5:N16,MATCH(MAX(O6:O8),O5:O16,0))/0.9)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3">
        <f>(D5/B5)</f>
        <v/>
      </c>
      <c r="D5" s="53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0.00232712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-B8</f>
        <v/>
      </c>
      <c r="O7" s="53">
        <f>C8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P8/N8</f>
        <v/>
      </c>
      <c r="P8" s="53">
        <f>-D9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72.83219845557801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0.00112654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3" t="n">
        <v>0.9448992073979937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(B22*J3)</f>
        <v/>
      </c>
    </row>
    <row r="5">
      <c r="B5" t="n">
        <v>3.25270461</v>
      </c>
      <c r="C5" s="53" t="n">
        <v>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65" t="n">
        <v>0.05583274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 :</t>
        </is>
      </c>
      <c r="N6" s="28">
        <f>(C7*2)</f>
        <v/>
      </c>
      <c r="O6" s="64">
        <f>-B7</f>
        <v/>
      </c>
      <c r="P6" s="53">
        <f>(O6*N6)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  <c r="N9" s="28" t="n"/>
      <c r="O9" s="21" t="n"/>
      <c r="P9" s="53" t="n"/>
    </row>
    <row r="10">
      <c r="B10" t="n">
        <v>0.31639059</v>
      </c>
      <c r="C10" s="53" t="n">
        <v>0</v>
      </c>
      <c r="D10" s="53">
        <f>(B10*C10)</f>
        <v/>
      </c>
      <c r="N10" s="28" t="n"/>
    </row>
    <row r="11">
      <c r="B11" t="n">
        <v>0.31639059</v>
      </c>
      <c r="C11" s="53" t="n">
        <v>0</v>
      </c>
      <c r="D11" s="53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3" t="n">
        <v>0</v>
      </c>
      <c r="D12" s="53">
        <f>(B12*C12)</f>
        <v/>
      </c>
      <c r="M12" t="inlineStr">
        <is>
          <t>Objectif :</t>
        </is>
      </c>
      <c r="N12" s="28">
        <f>C7/2.1</f>
        <v/>
      </c>
      <c r="O12" s="30">
        <f>-B7</f>
        <v/>
      </c>
      <c r="P12" s="53">
        <f>(O12*N12)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>
      <c r="B20" t="n">
        <v>0.31639059</v>
      </c>
      <c r="C20" s="53" t="n">
        <v>0</v>
      </c>
      <c r="D20" s="53">
        <f>(B20*C20)</f>
        <v/>
      </c>
    </row>
    <row r="21"/>
    <row r="22">
      <c r="B22">
        <f>(SUM(B5:B21))</f>
        <v/>
      </c>
      <c r="D22" s="53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P9" sqref="P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0.0001634485918007968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28">
        <f>(MIN(C5:C8,C14:C16)*2)</f>
        <v/>
      </c>
      <c r="O6">
        <f>(INDEX(B5:B17,MATCH(N6/2,C5:C17,0)))</f>
        <v/>
      </c>
      <c r="P6" s="53">
        <f>(O6*N6)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28" t="n">
        <v>0.0005</v>
      </c>
      <c r="O9" s="21">
        <f>B39/4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28">
        <f>C37/2.1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4853.13246834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  <c r="R26" s="29">
        <f>B36</f>
        <v/>
      </c>
      <c r="S26" s="28">
        <f>T26/R26</f>
        <v/>
      </c>
      <c r="T26" s="54">
        <f>D36</f>
        <v/>
      </c>
    </row>
    <row r="27">
      <c r="B27" s="29" t="n">
        <v>-40000</v>
      </c>
      <c r="C27" s="28">
        <f>(D27/B27)</f>
        <v/>
      </c>
      <c r="D27" s="53" t="n">
        <v>-12.44</v>
      </c>
      <c r="R27" s="29">
        <f>B37</f>
        <v/>
      </c>
      <c r="S27" s="28">
        <f>T27/R27</f>
        <v/>
      </c>
      <c r="T27" s="54">
        <f>D37</f>
        <v/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 t="n"/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 s="53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0.8334047600247978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20" t="n">
        <v>0.31798794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42.36295848</v>
      </c>
      <c r="C7" s="53">
        <f>(D7/B7)</f>
        <v/>
      </c>
      <c r="D7" s="53" t="n">
        <v>39.1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G9" sqref="G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0.7567681480468387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0.33146902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N14" sqref="N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2.37032747219493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22.18996194</v>
      </c>
      <c r="C6" s="53">
        <f>(D6/B6)</f>
        <v/>
      </c>
      <c r="D6" s="53" t="n">
        <v>39.1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0.10015388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4"/>
    <col width="9.140625" customWidth="1" style="14" min="35" max="16384"/>
  </cols>
  <sheetData>
    <row r="1"/>
    <row r="2"/>
    <row r="3">
      <c r="I3" t="inlineStr">
        <is>
          <t>Actual Price :</t>
        </is>
      </c>
      <c r="J3" s="35" t="n">
        <v>0.2345681909010051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9.409654700000001</v>
      </c>
      <c r="C5" s="53">
        <f>(D5/B5)</f>
        <v/>
      </c>
      <c r="D5" s="53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36" t="n">
        <v>0.07446838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/>
      <c r="C7" s="53" t="n"/>
      <c r="D7" s="53" t="n"/>
      <c r="N7" s="29">
        <f>($B$14/5)</f>
        <v/>
      </c>
      <c r="O7" s="53">
        <f>($C$5*Params!K9)</f>
        <v/>
      </c>
      <c r="P7" s="53">
        <f>(O7*N7)</f>
        <v/>
      </c>
      <c r="R7" s="29" t="n"/>
      <c r="S7" s="53" t="n"/>
      <c r="T7" s="53" t="n"/>
      <c r="U7" s="54" t="n"/>
    </row>
    <row r="8">
      <c r="B8" s="29" t="n"/>
      <c r="C8" s="53" t="n"/>
      <c r="D8" s="53" t="n"/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/>
      <c r="C9" s="53" t="n"/>
      <c r="D9" s="53" t="n"/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/>
      <c r="C10" s="53" t="n"/>
      <c r="D10" s="53" t="n"/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1.066272016692361e-05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257.66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72.8561923661812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6.03276837</v>
      </c>
      <c r="C17" s="53">
        <f>(D17/B17)</f>
        <v/>
      </c>
      <c r="D17" s="53" t="n">
        <v>121.74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0.06223721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1.86095404</v>
      </c>
      <c r="C19" s="53">
        <f>(D19/B19)</f>
        <v/>
      </c>
      <c r="D19" s="53" t="n">
        <v>39.1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0.1023241318712408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0.24411048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6.151673036013523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2.04837237</v>
      </c>
      <c r="C5" s="53">
        <f>(D5/B5)</f>
        <v/>
      </c>
      <c r="D5" s="53" t="n">
        <v>11.25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0.00257339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41" sqref="V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0.6159994343728864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0.7925407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0.1605114703507144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0.7969052755722411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3" t="n">
        <v>0.005157759674594763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63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K13" sqref="K13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5</v>
      </c>
      <c r="L11" t="n">
        <v>0.2</v>
      </c>
      <c r="N11">
        <f>(L11*(K11-1))</f>
        <v/>
      </c>
    </row>
    <row r="12">
      <c r="K12" t="n">
        <v>10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0.5031475933014052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0.006119312676361822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8" t="n">
        <v>-8.444000000000001</v>
      </c>
      <c r="D31" s="58">
        <f>-C31*6%</f>
        <v/>
      </c>
      <c r="E31" s="5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9">
        <f>I35*J35</f>
        <v/>
      </c>
      <c r="L35" s="31" t="n">
        <v>33.5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9">
        <f>I36*J36</f>
        <v/>
      </c>
      <c r="L36" s="31" t="n">
        <v>9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9">
        <f>I37*J37</f>
        <v/>
      </c>
      <c r="L37" s="31" t="n">
        <v>6.5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9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0" t="n">
        <v>0</v>
      </c>
      <c r="H41" s="32">
        <f>H36</f>
        <v/>
      </c>
      <c r="I41" s="60">
        <f>((F41-H41*D41)*$J$3-G41)</f>
        <v/>
      </c>
      <c r="J41" s="16" t="n">
        <v>1</v>
      </c>
      <c r="K41" s="61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0" t="n">
        <v>0</v>
      </c>
      <c r="H42" s="32">
        <f>(H38)</f>
        <v/>
      </c>
      <c r="I42" s="60">
        <f>((F42-H42*D42)*$J$3-G42)</f>
        <v/>
      </c>
      <c r="J42" s="16" t="n">
        <v>1</v>
      </c>
      <c r="K42" s="61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9" t="n"/>
      <c r="L43" s="31" t="n">
        <v>17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2" t="n">
        <v>1.14</v>
      </c>
      <c r="E60" s="57">
        <f>D60/C60</f>
        <v/>
      </c>
    </row>
    <row r="61">
      <c r="B61" s="8" t="n"/>
      <c r="C61" s="19" t="n">
        <v>130.53974622</v>
      </c>
      <c r="D61" s="62" t="n">
        <v>1.179312</v>
      </c>
      <c r="E61" s="57">
        <f>D61/C61</f>
        <v/>
      </c>
    </row>
    <row r="62">
      <c r="B62" s="8" t="n"/>
      <c r="C62" s="19" t="n">
        <v>167.40487412</v>
      </c>
      <c r="D62" s="62" t="n">
        <v>1.05481</v>
      </c>
      <c r="E62" s="57">
        <f>D62/C62</f>
        <v/>
      </c>
    </row>
    <row r="63">
      <c r="B63" s="8" t="n"/>
      <c r="C63" s="19" t="n">
        <v>167.96828</v>
      </c>
      <c r="D63" s="62">
        <f>1.0512-0.00017</f>
        <v/>
      </c>
      <c r="E63" s="57">
        <f>D63/C63</f>
        <v/>
      </c>
    </row>
    <row r="64">
      <c r="B64" s="8" t="n"/>
      <c r="C64" s="19" t="n">
        <v>123.66</v>
      </c>
      <c r="D64" s="62" t="n">
        <v>1.049</v>
      </c>
      <c r="E64" s="57">
        <f>D64/C64</f>
        <v/>
      </c>
    </row>
    <row r="65">
      <c r="B65" s="8" t="n"/>
      <c r="C65" s="19" t="n">
        <v>149.5</v>
      </c>
      <c r="D65" s="62" t="n">
        <v>1.17</v>
      </c>
      <c r="E65" s="57">
        <f>D65/C65</f>
        <v/>
      </c>
    </row>
    <row r="66">
      <c r="B66" s="8" t="n"/>
      <c r="C66" s="19" t="n">
        <v>170.62</v>
      </c>
      <c r="D66" s="62" t="n">
        <v>1.158</v>
      </c>
      <c r="E66" s="57">
        <f>D66/C66</f>
        <v/>
      </c>
    </row>
    <row r="67">
      <c r="B67" s="8" t="n"/>
      <c r="C67" s="19" t="n">
        <v>192.66</v>
      </c>
      <c r="D67" s="62" t="n">
        <v>1.09</v>
      </c>
      <c r="E67" s="57">
        <f>D67/C67</f>
        <v/>
      </c>
    </row>
    <row r="68">
      <c r="B68" s="8" t="n"/>
      <c r="C68" s="19" t="n">
        <v>257.34</v>
      </c>
      <c r="D68" s="62" t="n">
        <v>1.13</v>
      </c>
      <c r="E68" s="57">
        <f>(D68/C68)</f>
        <v/>
      </c>
    </row>
    <row r="69">
      <c r="B69" s="8" t="n"/>
      <c r="C69" s="19" t="n">
        <v>312.13</v>
      </c>
      <c r="D69" s="62" t="n">
        <v>0.82</v>
      </c>
      <c r="E69" s="57">
        <f>(D69/C69)</f>
        <v/>
      </c>
    </row>
    <row r="70">
      <c r="B70" s="8" t="n"/>
      <c r="C70" s="19" t="n">
        <v>352.461</v>
      </c>
      <c r="D70" s="62" t="n">
        <v>1.2074</v>
      </c>
      <c r="E70" s="57">
        <f>(D70/C70)</f>
        <v/>
      </c>
    </row>
    <row r="71">
      <c r="B71" s="8" t="n"/>
      <c r="C71" s="19" t="n">
        <v>263.04</v>
      </c>
      <c r="D71" s="62" t="n">
        <v>1.0588</v>
      </c>
      <c r="E71" s="57">
        <f>(D71/C71)</f>
        <v/>
      </c>
    </row>
    <row r="72">
      <c r="B72" s="8" t="n"/>
      <c r="C72" s="19" t="n">
        <v>359.00496</v>
      </c>
      <c r="D72" s="62" t="n">
        <v>1.1195</v>
      </c>
      <c r="E72" s="57">
        <f>(D72/C72)</f>
        <v/>
      </c>
    </row>
    <row r="73">
      <c r="B73" s="8" t="n"/>
      <c r="C73" s="19" t="n">
        <v>327.91</v>
      </c>
      <c r="D73" s="62" t="n">
        <v>1.0785</v>
      </c>
      <c r="E73" s="57">
        <f>(D73/C73)</f>
        <v/>
      </c>
    </row>
    <row r="74">
      <c r="B74" s="8" t="n"/>
      <c r="C74" s="19" t="n">
        <v>925.39</v>
      </c>
      <c r="D74" s="62" t="n">
        <v>3.1734</v>
      </c>
      <c r="E74" s="57">
        <f>(D74/C74)</f>
        <v/>
      </c>
    </row>
    <row r="75">
      <c r="B75" s="8" t="n"/>
      <c r="C75" s="19" t="n">
        <v>109.44</v>
      </c>
      <c r="D75" s="62" t="n"/>
      <c r="E75" s="57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(-420/3)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tabSelected="1"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Z41" sqref="Z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0.6000300012509048</v>
      </c>
      <c r="M3" t="inlineStr">
        <is>
          <t>Objectif :</t>
        </is>
      </c>
      <c r="N3" s="24">
        <f>(INDEX(N5:N21,MATCH(MAX(O6:O7),O5:O21,0))/0.9)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0.71912729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112.99186922</v>
      </c>
      <c r="C7" s="53">
        <f>(D7/B7)</f>
        <v/>
      </c>
      <c r="D7" s="53" t="n">
        <v>39.1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0.195659983503281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0.56239088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2023-12-17T09:58:07Z</dcterms:modified>
  <cp:lastModifiedBy>Tiko</cp:lastModifiedBy>
</cp:coreProperties>
</file>