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27" l="1"/>
  <c r="T2"/>
  <c r="C26" i="2" l="1"/>
  <c r="C35" i="1" l="1"/>
  <c r="C4"/>
  <c r="C38"/>
  <c r="C26"/>
  <c r="Q2" l="1"/>
  <c r="C47" l="1"/>
  <c r="C45" l="1"/>
  <c r="C43" l="1"/>
  <c r="C46"/>
  <c r="C28"/>
  <c r="C17"/>
  <c r="C49" l="1"/>
  <c r="C16" l="1"/>
  <c r="C44" l="1"/>
  <c r="C39" l="1"/>
  <c r="C34" l="1"/>
  <c r="C42"/>
  <c r="C24"/>
  <c r="C48"/>
  <c r="C31"/>
  <c r="C15"/>
  <c r="C21"/>
  <c r="C30"/>
  <c r="C33" l="1"/>
  <c r="C50"/>
  <c r="C37"/>
  <c r="C41"/>
  <c r="C32"/>
  <c r="C36"/>
  <c r="C20"/>
  <c r="C25"/>
  <c r="C18"/>
  <c r="C40" l="1"/>
  <c r="C19"/>
  <c r="C23" l="1"/>
  <c r="C13" l="1"/>
  <c r="C12"/>
  <c r="C22" l="1"/>
  <c r="C29" l="1"/>
  <c r="C14" l="1"/>
  <c r="C7" l="1"/>
  <c r="N8" l="1"/>
  <c r="D17"/>
  <c r="D38"/>
  <c r="M9"/>
  <c r="D21"/>
  <c r="D25"/>
  <c r="D13"/>
  <c r="D33"/>
  <c r="D19"/>
  <c r="D7"/>
  <c r="E7" s="1"/>
  <c r="D34"/>
  <c r="D45"/>
  <c r="Q3"/>
  <c r="D43"/>
  <c r="D15"/>
  <c r="D23"/>
  <c r="D29"/>
  <c r="N9"/>
  <c r="D46"/>
  <c r="D32"/>
  <c r="D30"/>
  <c r="D39"/>
  <c r="D37"/>
  <c r="D40"/>
  <c r="D28"/>
  <c r="D50"/>
  <c r="D16"/>
  <c r="D42"/>
  <c r="D35"/>
  <c r="D26"/>
  <c r="D41"/>
  <c r="D47"/>
  <c r="D49"/>
  <c r="D36"/>
  <c r="D31"/>
  <c r="D24"/>
  <c r="D27"/>
  <c r="D44"/>
  <c r="D20"/>
  <c r="D48"/>
  <c r="D22"/>
  <c r="D18"/>
  <c r="M8"/>
  <c r="D12"/>
  <c r="D14"/>
  <c r="N10" l="1"/>
  <c r="M10"/>
  <c r="N11" l="1"/>
  <c r="M11"/>
  <c r="M12" l="1"/>
  <c r="N12"/>
  <c r="M13" l="1"/>
  <c r="N13"/>
  <c r="M14" l="1"/>
  <c r="N14"/>
  <c r="M15" l="1"/>
  <c r="N15"/>
  <c r="N16" l="1"/>
  <c r="M16"/>
  <c r="M17" l="1"/>
  <c r="N17"/>
  <c r="M18" l="1"/>
  <c r="N18"/>
  <c r="N19" l="1"/>
  <c r="M19"/>
  <c r="M20" l="1"/>
  <c r="N20"/>
  <c r="M21" l="1"/>
  <c r="M22" s="1"/>
  <c r="N21"/>
  <c r="N23" l="1"/>
  <c r="M23"/>
  <c r="M24" l="1"/>
  <c r="N24"/>
  <c r="M25" l="1"/>
  <c r="N25"/>
  <c r="M26" l="1"/>
  <c r="N26"/>
  <c r="N27" l="1"/>
  <c r="M27"/>
  <c r="N28" l="1"/>
  <c r="M28"/>
  <c r="N29" l="1"/>
  <c r="M29"/>
  <c r="N30" l="1"/>
  <c r="M30"/>
  <c r="M31" l="1"/>
  <c r="N31"/>
  <c r="M32" l="1"/>
  <c r="N32"/>
  <c r="M33" l="1"/>
  <c r="N33"/>
  <c r="M34" l="1"/>
  <c r="N34"/>
  <c r="M35" l="1"/>
  <c r="N35"/>
  <c r="M36" l="1"/>
  <c r="N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<sst xmlns="http://schemas.openxmlformats.org/spreadsheetml/2006/main" count="100" uniqueCount="61">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</sst>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1000.5829217046181</c:v>
                </c:pt>
                <c:pt idx="1">
                  <c:v>932.21478660817399</c:v>
                </c:pt>
                <c:pt idx="2">
                  <c:v>185.24582131232228</c:v>
                </c:pt>
                <c:pt idx="3">
                  <c:v>747.66180825144886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932.21478660817399</v>
          </cell>
        </row>
      </sheetData>
      <sheetData sheetId="1">
        <row r="4">
          <cell r="J4">
            <v>1000.5829217046181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0.86361443133617899</v>
          </cell>
        </row>
      </sheetData>
      <sheetData sheetId="4">
        <row r="46">
          <cell r="M46">
            <v>82.26</v>
          </cell>
          <cell r="O46">
            <v>2.056890757496932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30.145197782981025</v>
          </cell>
        </row>
      </sheetData>
      <sheetData sheetId="8">
        <row r="4">
          <cell r="J4">
            <v>6.2953203615327968</v>
          </cell>
        </row>
      </sheetData>
      <sheetData sheetId="9">
        <row r="4">
          <cell r="J4">
            <v>13.770995337669971</v>
          </cell>
        </row>
      </sheetData>
      <sheetData sheetId="10">
        <row r="4">
          <cell r="J4">
            <v>8.4995276258471826</v>
          </cell>
        </row>
      </sheetData>
      <sheetData sheetId="11">
        <row r="4">
          <cell r="J4">
            <v>30.824031181982416</v>
          </cell>
        </row>
      </sheetData>
      <sheetData sheetId="12">
        <row r="4">
          <cell r="J4">
            <v>1.4738078247301174</v>
          </cell>
        </row>
      </sheetData>
      <sheetData sheetId="13">
        <row r="4">
          <cell r="J4">
            <v>145.26409458587432</v>
          </cell>
        </row>
      </sheetData>
      <sheetData sheetId="14">
        <row r="4">
          <cell r="J4">
            <v>4.0144839492244575</v>
          </cell>
        </row>
      </sheetData>
      <sheetData sheetId="15">
        <row r="4">
          <cell r="J4">
            <v>27.356771630179143</v>
          </cell>
        </row>
      </sheetData>
      <sheetData sheetId="16">
        <row r="4">
          <cell r="J4">
            <v>3.540086901684989</v>
          </cell>
        </row>
      </sheetData>
      <sheetData sheetId="17">
        <row r="4">
          <cell r="J4">
            <v>7.0470155868684197</v>
          </cell>
        </row>
      </sheetData>
      <sheetData sheetId="18">
        <row r="4">
          <cell r="J4">
            <v>9.0623568677297914</v>
          </cell>
        </row>
      </sheetData>
      <sheetData sheetId="19">
        <row r="4">
          <cell r="J4">
            <v>11.16774006804255</v>
          </cell>
        </row>
      </sheetData>
      <sheetData sheetId="20">
        <row r="4">
          <cell r="J4">
            <v>11.232497296905075</v>
          </cell>
        </row>
      </sheetData>
      <sheetData sheetId="21">
        <row r="4">
          <cell r="J4">
            <v>1.1170630331744966</v>
          </cell>
        </row>
      </sheetData>
      <sheetData sheetId="22">
        <row r="4">
          <cell r="J4">
            <v>20.537555082766968</v>
          </cell>
        </row>
      </sheetData>
      <sheetData sheetId="23">
        <row r="4">
          <cell r="J4">
            <v>32.391268235024221</v>
          </cell>
        </row>
      </sheetData>
      <sheetData sheetId="24">
        <row r="4">
          <cell r="J4">
            <v>35.573640447183472</v>
          </cell>
        </row>
      </sheetData>
      <sheetData sheetId="25">
        <row r="4">
          <cell r="J4">
            <v>25.025579949163095</v>
          </cell>
        </row>
      </sheetData>
      <sheetData sheetId="26">
        <row r="4">
          <cell r="J4">
            <v>3.2276243297878415</v>
          </cell>
        </row>
      </sheetData>
      <sheetData sheetId="27">
        <row r="4">
          <cell r="J4">
            <v>185.24582131232228</v>
          </cell>
        </row>
      </sheetData>
      <sheetData sheetId="28">
        <row r="4">
          <cell r="J4">
            <v>0.86360490077700292</v>
          </cell>
        </row>
      </sheetData>
      <sheetData sheetId="29">
        <row r="4">
          <cell r="J4">
            <v>7.6025671967853476</v>
          </cell>
        </row>
      </sheetData>
      <sheetData sheetId="30">
        <row r="4">
          <cell r="J4">
            <v>16.887882951836101</v>
          </cell>
        </row>
      </sheetData>
      <sheetData sheetId="31">
        <row r="4">
          <cell r="J4">
            <v>4.9785434130768618</v>
          </cell>
        </row>
      </sheetData>
      <sheetData sheetId="32">
        <row r="4">
          <cell r="J4">
            <v>1.8298712451418653</v>
          </cell>
        </row>
      </sheetData>
      <sheetData sheetId="33">
        <row r="4">
          <cell r="J4">
            <v>2.3748147268816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45.14</f>
        <v>45.14</v>
      </c>
      <c r="J2" t="s">
        <v>6</v>
      </c>
      <c r="K2" s="9">
        <v>16.97</v>
      </c>
      <c r="M2" t="s">
        <v>7</v>
      </c>
      <c r="N2" s="9">
        <f>6.77922265+65.3</f>
        <v>72.079222649999991</v>
      </c>
      <c r="P2" t="s">
        <v>8</v>
      </c>
      <c r="Q2" s="10">
        <f>N2+K2+H2</f>
        <v>134.18922264999998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4.6452123797018838E-2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2888.7639935767984</v>
      </c>
      <c r="D7" s="20">
        <f>(C7*[1]Feuil1!$K$2-C4)/C4</f>
        <v>5.40397891559289E-2</v>
      </c>
      <c r="E7" s="31">
        <f>C7-C7/(1+D7)</f>
        <v>148.10465291745822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1000.5829217046181</v>
      </c>
    </row>
    <row r="9" spans="2:20">
      <c r="M9" s="17" t="str">
        <f>IF(C13&gt;C7*[2]Params!F8,B13,"Others")</f>
        <v>ETH</v>
      </c>
      <c r="N9" s="18">
        <f>IF(C13&gt;C7*0.1,C13,C7)</f>
        <v>932.21478660817399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185.24582131232228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747.66180825144886</v>
      </c>
    </row>
    <row r="12" spans="2:20">
      <c r="B12" s="7" t="s">
        <v>4</v>
      </c>
      <c r="C12" s="1">
        <f>[2]BTC!J4</f>
        <v>1000.5829217046181</v>
      </c>
      <c r="D12" s="20">
        <f>C12/$C$7</f>
        <v>0.34637060138156883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19</v>
      </c>
      <c r="C13" s="1">
        <f>[2]ETH!J4</f>
        <v>932.21478660817399</v>
      </c>
      <c r="D13" s="20">
        <f t="shared" ref="D13:D50" si="0">C13/$C$7</f>
        <v>0.32270368527195881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185.24582131232228</v>
      </c>
      <c r="D14" s="20">
        <f t="shared" si="0"/>
        <v>6.4126325904164755E-2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145.26409458587432</v>
      </c>
      <c r="D15" s="20">
        <f t="shared" si="0"/>
        <v>5.0285899058860738E-2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82.26</v>
      </c>
      <c r="D16" s="20">
        <f t="shared" si="0"/>
        <v>2.8475846480676893E-2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2.3937573354471279E-2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57</v>
      </c>
      <c r="C18" s="9">
        <f>[2]MINA!$J$4</f>
        <v>35.573640447183472</v>
      </c>
      <c r="D18" s="20">
        <f>C18/$C$7</f>
        <v>1.2314484854519751E-2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32.391268235024221</v>
      </c>
      <c r="D19" s="20">
        <f>C19/$C$7</f>
        <v>1.1212846846279791E-2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45</v>
      </c>
      <c r="C20" s="9">
        <f>[2]ADA!$J$4</f>
        <v>30.145197782981025</v>
      </c>
      <c r="D20" s="20">
        <f t="shared" si="0"/>
        <v>1.0435327306075968E-2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30.824031181982416</v>
      </c>
      <c r="D21" s="20">
        <f t="shared" si="0"/>
        <v>1.0670318257400058E-2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41</v>
      </c>
      <c r="C22" s="1">
        <f>[2]XRP!$J$4</f>
        <v>16.887882951836101</v>
      </c>
      <c r="D22" s="20">
        <f t="shared" si="0"/>
        <v>5.8460583797729799E-3</v>
      </c>
      <c r="M22" s="17" t="str">
        <f>IF(OR(M21="",M21="Others"),"",IF(C26&gt;C7*[2]Params!F8,B26,"Others"))</f>
        <v/>
      </c>
      <c r="N22" s="18"/>
    </row>
    <row r="23" spans="2:17">
      <c r="B23" s="22" t="s">
        <v>42</v>
      </c>
      <c r="C23" s="1">
        <f>[2]DOT!$J$4</f>
        <v>27.356771630179143</v>
      </c>
      <c r="D23" s="20">
        <f t="shared" si="0"/>
        <v>9.4700611372224436E-3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25.025579949163095</v>
      </c>
      <c r="D24" s="20">
        <f t="shared" si="0"/>
        <v>8.663075282303357E-3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49</v>
      </c>
      <c r="C25" s="1">
        <f>[2]LUNC!J4</f>
        <v>20.537555082766968</v>
      </c>
      <c r="D25" s="20">
        <f t="shared" si="0"/>
        <v>7.1094610457733722E-3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6</v>
      </c>
      <c r="C26" s="1">
        <f>$K$2</f>
        <v>16.97</v>
      </c>
      <c r="D26" s="20">
        <f t="shared" si="0"/>
        <v>5.8744847407863707E-3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5</v>
      </c>
      <c r="C27" s="1">
        <f>H$2</f>
        <v>45.14</v>
      </c>
      <c r="D27" s="20">
        <f t="shared" si="0"/>
        <v>1.5626060176729333E-2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22</v>
      </c>
      <c r="C28" s="1">
        <f>-[2]BIGTIME!$C$4</f>
        <v>13</v>
      </c>
      <c r="D28" s="20">
        <f t="shared" si="0"/>
        <v>4.5001945568781867E-3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54</v>
      </c>
      <c r="C29" s="9">
        <f>[2]LINK!$J$4</f>
        <v>11.16774006804255</v>
      </c>
      <c r="D29" s="20">
        <f t="shared" si="0"/>
        <v>3.8659233128335007E-3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48</v>
      </c>
      <c r="C30" s="9">
        <f>[2]APE!$J$4</f>
        <v>13.770995337669971</v>
      </c>
      <c r="D30" s="20">
        <f t="shared" si="0"/>
        <v>4.7670890970290224E-3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11.232497296905075</v>
      </c>
      <c r="D31" s="20">
        <f t="shared" si="0"/>
        <v>3.8883402458216275E-3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8.4995276258471826</v>
      </c>
      <c r="D32" s="20">
        <f t="shared" si="0"/>
        <v>2.9422713813748664E-3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52</v>
      </c>
      <c r="C33" s="9">
        <f>[2]LDO!$J$4</f>
        <v>9.0623568677297914</v>
      </c>
      <c r="D33" s="20">
        <f t="shared" si="0"/>
        <v>3.1371053114342506E-3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55</v>
      </c>
      <c r="C34" s="9">
        <f>[2]UNI!$J$4</f>
        <v>7.6025671967853476</v>
      </c>
      <c r="D34" s="20">
        <f t="shared" si="0"/>
        <v>2.6317716551749288E-3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7" t="s">
        <v>7</v>
      </c>
      <c r="C35" s="1">
        <f>$N$2</f>
        <v>72.079222649999991</v>
      </c>
      <c r="D35" s="20">
        <f t="shared" si="0"/>
        <v>2.4951578879503142E-2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6.2953203615327968</v>
      </c>
      <c r="D36" s="20">
        <f t="shared" si="0"/>
        <v>2.1792435711364853E-3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7.0470155868684197</v>
      </c>
      <c r="D37" s="20">
        <f t="shared" si="0"/>
        <v>2.4394570143277693E-3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1.8693115851647851E-3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4.9785434130768618</v>
      </c>
      <c r="D39" s="20">
        <f t="shared" si="0"/>
        <v>1.723416459131557E-3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4.0144839492244575</v>
      </c>
      <c r="D40" s="20">
        <f t="shared" si="0"/>
        <v>1.3896891397672884E-3</v>
      </c>
    </row>
    <row r="41" spans="2:14">
      <c r="B41" s="22" t="s">
        <v>33</v>
      </c>
      <c r="C41" s="1">
        <f>[2]EGLD!$J$4</f>
        <v>3.540086901684989</v>
      </c>
      <c r="D41" s="20">
        <f t="shared" si="0"/>
        <v>1.2254676773721961E-3</v>
      </c>
    </row>
    <row r="42" spans="2:14">
      <c r="B42" s="22" t="s">
        <v>56</v>
      </c>
      <c r="C42" s="9">
        <f>[2]SHIB!$J$4</f>
        <v>3.2276243297878415</v>
      </c>
      <c r="D42" s="20">
        <f t="shared" si="0"/>
        <v>1.1173028800429883E-3</v>
      </c>
    </row>
    <row r="43" spans="2:14">
      <c r="B43" s="22" t="s">
        <v>40</v>
      </c>
      <c r="C43" s="9">
        <f>[2]SHPING!$J$4</f>
        <v>2.3748147268816</v>
      </c>
      <c r="D43" s="20">
        <f t="shared" si="0"/>
        <v>8.2208679288513328E-4</v>
      </c>
    </row>
    <row r="44" spans="2:14">
      <c r="B44" s="7" t="s">
        <v>28</v>
      </c>
      <c r="C44" s="1">
        <f>[2]ATLAS!O46</f>
        <v>2.056890757496932</v>
      </c>
      <c r="D44" s="20">
        <f t="shared" si="0"/>
        <v>7.1203143007544174E-4</v>
      </c>
    </row>
    <row r="45" spans="2:14">
      <c r="B45" s="22" t="s">
        <v>50</v>
      </c>
      <c r="C45" s="9">
        <f>[2]KAVA!$J$4</f>
        <v>1.8298712451418653</v>
      </c>
      <c r="D45" s="20">
        <f t="shared" si="0"/>
        <v>6.3344435516733319E-4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5.8737702483582636E-4</v>
      </c>
    </row>
    <row r="47" spans="2:14">
      <c r="B47" s="22" t="s">
        <v>36</v>
      </c>
      <c r="C47" s="9">
        <f>[2]AMP!$J$4</f>
        <v>1.4738078247301174</v>
      </c>
      <c r="D47" s="20">
        <f t="shared" si="0"/>
        <v>5.1018630390268875E-4</v>
      </c>
    </row>
    <row r="48" spans="2:14">
      <c r="B48" s="22" t="s">
        <v>23</v>
      </c>
      <c r="C48" s="9">
        <f>[2]LUNA!J4</f>
        <v>1.1170630331744966</v>
      </c>
      <c r="D48" s="20">
        <f t="shared" si="0"/>
        <v>3.8669238319859282E-4</v>
      </c>
    </row>
    <row r="49" spans="2:4">
      <c r="B49" s="7" t="s">
        <v>25</v>
      </c>
      <c r="C49" s="1">
        <f>[2]POLIS!J4</f>
        <v>0.86361443133617899</v>
      </c>
      <c r="D49" s="20">
        <f t="shared" si="0"/>
        <v>2.9895638178004021E-4</v>
      </c>
    </row>
    <row r="50" spans="2:4">
      <c r="B50" s="22" t="s">
        <v>43</v>
      </c>
      <c r="C50" s="9">
        <f>[2]TRX!$J$4</f>
        <v>0.86360490077700292</v>
      </c>
      <c r="D50" s="20">
        <f t="shared" si="0"/>
        <v>2.9895308259769189E-4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2023-10-25T08:54:25Z</dcterms:modified>
</cp:coreProperties>
</file>