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C16" l="1"/>
  <c r="T2"/>
  <c r="C25" i="2" l="1"/>
  <c r="C26" i="1" l="1"/>
  <c r="C4"/>
  <c r="C38"/>
  <c r="C30"/>
  <c r="Q2" l="1"/>
  <c r="C47" l="1"/>
  <c r="C43" l="1"/>
  <c r="C50" l="1"/>
  <c r="C40"/>
  <c r="C34" l="1"/>
  <c r="C44" l="1"/>
  <c r="C23"/>
  <c r="C46"/>
  <c r="C41"/>
  <c r="C36"/>
  <c r="C45"/>
  <c r="C27"/>
  <c r="C18"/>
  <c r="C42" l="1"/>
  <c r="C17" l="1"/>
  <c r="C49" l="1"/>
  <c r="C25" l="1"/>
  <c r="C32" l="1"/>
  <c r="C37" l="1"/>
  <c r="C35"/>
  <c r="C29" l="1"/>
  <c r="C24" l="1"/>
  <c r="C19"/>
  <c r="C15"/>
  <c r="C20" l="1"/>
  <c r="C22" l="1"/>
  <c r="C21"/>
  <c r="C12" l="1"/>
  <c r="C13"/>
  <c r="C39" l="1"/>
  <c r="C31"/>
  <c r="C48"/>
  <c r="C33" l="1"/>
  <c r="C28"/>
  <c r="C14"/>
  <c r="C7" l="1"/>
  <c r="D14" s="1"/>
  <c r="D7" l="1"/>
  <c r="E7" s="1"/>
  <c r="D45"/>
  <c r="Q3"/>
  <c r="D34"/>
  <c r="D24"/>
  <c r="D29"/>
  <c r="D12"/>
  <c r="D44"/>
  <c r="D32"/>
  <c r="D46"/>
  <c r="D20"/>
  <c r="M9"/>
  <c r="D35"/>
  <c r="D16"/>
  <c r="D15"/>
  <c r="D25"/>
  <c r="D33"/>
  <c r="D41"/>
  <c r="D37"/>
  <c r="D38"/>
  <c r="M8"/>
  <c r="D23"/>
  <c r="D39"/>
  <c r="D31"/>
  <c r="D50"/>
  <c r="D30"/>
  <c r="D47"/>
  <c r="N9"/>
  <c r="D42"/>
  <c r="D28"/>
  <c r="N8"/>
  <c r="D48"/>
  <c r="D21"/>
  <c r="D40"/>
  <c r="D26"/>
  <c r="D43"/>
  <c r="D18"/>
  <c r="D27"/>
  <c r="D22"/>
  <c r="D36"/>
  <c r="D17"/>
  <c r="D49"/>
  <c r="D19"/>
  <c r="D13"/>
  <c r="N10" l="1"/>
  <c r="M10"/>
  <c r="N11" l="1"/>
  <c r="M11"/>
  <c r="M12" l="1"/>
  <c r="N12"/>
  <c r="M13" l="1"/>
  <c r="N13"/>
  <c r="M14" l="1"/>
  <c r="N14"/>
  <c r="M15" l="1"/>
  <c r="N15"/>
  <c r="M16" l="1"/>
  <c r="N16"/>
  <c r="M17" l="1"/>
  <c r="N17"/>
  <c r="N18" l="1"/>
  <c r="M18"/>
  <c r="M19" l="1"/>
  <c r="N19"/>
  <c r="M20" l="1"/>
  <c r="N20"/>
  <c r="M21" l="1"/>
  <c r="M22" s="1"/>
  <c r="N21"/>
  <c r="M23" l="1"/>
  <c r="N23"/>
  <c r="N24" l="1"/>
  <c r="M24"/>
  <c r="M25" l="1"/>
  <c r="N25"/>
  <c r="M26" l="1"/>
  <c r="N26"/>
  <c r="N27" l="1"/>
  <c r="M27"/>
  <c r="M28" l="1"/>
  <c r="N28"/>
  <c r="N29" l="1"/>
  <c r="M29"/>
  <c r="M30" l="1"/>
  <c r="N30"/>
  <c r="M31" l="1"/>
  <c r="N31"/>
  <c r="N32" l="1"/>
  <c r="M32"/>
  <c r="N33" l="1"/>
  <c r="M33"/>
  <c r="N34" l="1"/>
  <c r="M34"/>
  <c r="M35" l="1"/>
  <c r="N35"/>
  <c r="N36" l="1"/>
  <c r="M36"/>
  <c r="M37" l="1"/>
  <c r="N37"/>
  <c r="N38" l="1"/>
  <c r="M38"/>
  <c r="N39" l="1"/>
  <c r="M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<sst xmlns="http://schemas.openxmlformats.org/spreadsheetml/2006/main" count="97" uniqueCount="60">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</sst>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1006.3048954487451</c:v>
                </c:pt>
                <c:pt idx="1">
                  <c:v>901.4405823769473</c:v>
                </c:pt>
                <c:pt idx="2">
                  <c:v>210.49549072567001</c:v>
                </c:pt>
                <c:pt idx="3">
                  <c:v>778.88656153287786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0.89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1006.3048954487451</v>
          </cell>
        </row>
      </sheetData>
      <sheetData sheetId="1">
        <row r="4">
          <cell r="J4">
            <v>901.4405823769473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0.81583757999999995</v>
          </cell>
        </row>
      </sheetData>
      <sheetData sheetId="4">
        <row r="46">
          <cell r="M46">
            <v>79.390000000000015</v>
          </cell>
          <cell r="O46">
            <v>0.79058500581660773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33.39619667844736</v>
          </cell>
        </row>
      </sheetData>
      <sheetData sheetId="8">
        <row r="4">
          <cell r="J4">
            <v>7.4631650703730417</v>
          </cell>
        </row>
      </sheetData>
      <sheetData sheetId="9">
        <row r="4">
          <cell r="J4">
            <v>18.915410162100002</v>
          </cell>
        </row>
      </sheetData>
      <sheetData sheetId="10">
        <row r="4">
          <cell r="J4">
            <v>12.0996824949</v>
          </cell>
        </row>
      </sheetData>
      <sheetData sheetId="11">
        <row r="4">
          <cell r="J4">
            <v>39.130696834548409</v>
          </cell>
        </row>
      </sheetData>
      <sheetData sheetId="12">
        <row r="4">
          <cell r="J4">
            <v>1.3773508046824339</v>
          </cell>
        </row>
      </sheetData>
      <sheetData sheetId="13">
        <row r="4">
          <cell r="J4">
            <v>139.22520367032664</v>
          </cell>
        </row>
      </sheetData>
      <sheetData sheetId="14">
        <row r="4">
          <cell r="J4">
            <v>4.3356714809745203</v>
          </cell>
        </row>
      </sheetData>
      <sheetData sheetId="15">
        <row r="4">
          <cell r="J4">
            <v>32.310511567095041</v>
          </cell>
        </row>
      </sheetData>
      <sheetData sheetId="16">
        <row r="4">
          <cell r="J4">
            <v>4.6189918014578337</v>
          </cell>
        </row>
      </sheetData>
      <sheetData sheetId="17">
        <row r="4">
          <cell r="J4">
            <v>6.7187916564426056</v>
          </cell>
        </row>
      </sheetData>
      <sheetData sheetId="18">
        <row r="4">
          <cell r="J4">
            <v>10.228810208812423</v>
          </cell>
        </row>
      </sheetData>
      <sheetData sheetId="19">
        <row r="4">
          <cell r="J4">
            <v>8.240330304589131</v>
          </cell>
        </row>
      </sheetData>
      <sheetData sheetId="20">
        <row r="4">
          <cell r="J4">
            <v>9.454105540992142</v>
          </cell>
        </row>
      </sheetData>
      <sheetData sheetId="21">
        <row r="4">
          <cell r="J4">
            <v>1.4084358353797048</v>
          </cell>
        </row>
      </sheetData>
      <sheetData sheetId="22">
        <row r="4">
          <cell r="J4">
            <v>29.9162178500514</v>
          </cell>
        </row>
      </sheetData>
      <sheetData sheetId="23">
        <row r="4">
          <cell r="J4">
            <v>39.515403909019035</v>
          </cell>
        </row>
      </sheetData>
      <sheetData sheetId="24">
        <row r="4">
          <cell r="J4">
            <v>27.501625450477558</v>
          </cell>
        </row>
      </sheetData>
      <sheetData sheetId="25">
        <row r="4">
          <cell r="J4">
            <v>30.54829900560603</v>
          </cell>
        </row>
      </sheetData>
      <sheetData sheetId="26">
        <row r="4">
          <cell r="J4">
            <v>3.5247226735696118</v>
          </cell>
        </row>
      </sheetData>
      <sheetData sheetId="27">
        <row r="4">
          <cell r="J4">
            <v>210.49549072567001</v>
          </cell>
        </row>
      </sheetData>
      <sheetData sheetId="28">
        <row r="4">
          <cell r="J4">
            <v>0.75930694294423595</v>
          </cell>
        </row>
      </sheetData>
      <sheetData sheetId="29">
        <row r="4">
          <cell r="J4">
            <v>9.6691365063999992</v>
          </cell>
        </row>
      </sheetData>
      <sheetData sheetId="30">
        <row r="4">
          <cell r="J4">
            <v>16.757366090798055</v>
          </cell>
        </row>
      </sheetData>
      <sheetData sheetId="31">
        <row r="4">
          <cell r="J4">
            <v>5.0329418652319999</v>
          </cell>
        </row>
      </sheetData>
      <sheetData sheetId="32">
        <row r="4">
          <cell r="J4">
            <v>2.8352823180209499</v>
          </cell>
        </row>
      </sheetData>
      <sheetData sheetId="33">
        <row r="4">
          <cell r="J4">
            <v>1.8137183782980744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E7" sqref="E7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13.11+69.33-68.88+71.96</f>
        <v>85.52</v>
      </c>
      <c r="J2" t="s">
        <v>6</v>
      </c>
      <c r="K2" s="9">
        <v>16.306000000000001</v>
      </c>
      <c r="M2" t="s">
        <v>7</v>
      </c>
      <c r="N2" s="9">
        <f>4.05+3.46+16.82</f>
        <v>24.33</v>
      </c>
      <c r="P2" t="s">
        <v>8</v>
      </c>
      <c r="Q2" s="10">
        <f>N2+K2+H2</f>
        <v>126.15599999999999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4.3187777709296153E-2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2921.1042265053838</v>
      </c>
      <c r="D7" s="20">
        <f>(C7*[1]Feuil1!$K$2-C4)/C4</f>
        <v>8.595771160810016E-2</v>
      </c>
      <c r="E7" s="31">
        <f>C7-C7/(1+D7)</f>
        <v>231.21658605594575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1006.3048954487451</v>
      </c>
    </row>
    <row r="9" spans="2:20">
      <c r="M9" s="17" t="str">
        <f>IF(C13&gt;C7*[2]Params!F8,B13,"Others")</f>
        <v>BTC</v>
      </c>
      <c r="N9" s="18">
        <f>IF(C13&gt;C7*0.1,C13,C7)</f>
        <v>901.4405823769473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210.49549072567001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778.88656153287786</v>
      </c>
    </row>
    <row r="12" spans="2:20">
      <c r="B12" s="7" t="s">
        <v>19</v>
      </c>
      <c r="C12" s="1">
        <f>[2]ETH!J4</f>
        <v>1006.3048954487451</v>
      </c>
      <c r="D12" s="20">
        <f>C12/$C$7</f>
        <v>0.3444946901646922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901.4405823769473</v>
      </c>
      <c r="D13" s="20">
        <f t="shared" ref="D13:D50" si="0">C13/$C$7</f>
        <v>0.30859582968573884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210.49549072567001</v>
      </c>
      <c r="D14" s="20">
        <f t="shared" si="0"/>
        <v>7.2060246538170572E-2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139.22520367032664</v>
      </c>
      <c r="D15" s="20">
        <f t="shared" si="0"/>
        <v>4.7661840480401646E-2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5</v>
      </c>
      <c r="C16" s="1">
        <f>H$2</f>
        <v>85.52</v>
      </c>
      <c r="D16" s="20">
        <f t="shared" si="0"/>
        <v>2.9276600000784799E-2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79.390000000000015</v>
      </c>
      <c r="D17" s="20">
        <f t="shared" si="0"/>
        <v>2.7178078508679905E-2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69.150000000000006</v>
      </c>
      <c r="D18" s="20">
        <f>C18/$C$7</f>
        <v>2.3672554841607449E-2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39.515403909019035</v>
      </c>
      <c r="D19" s="20">
        <f>C19/$C$7</f>
        <v>1.3527556993847034E-2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47</v>
      </c>
      <c r="C20" s="9">
        <f>[2]AVAX!$J$4</f>
        <v>39.130696834548409</v>
      </c>
      <c r="D20" s="20">
        <f t="shared" si="0"/>
        <v>1.3395857799076821E-2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33.39619667844736</v>
      </c>
      <c r="D21" s="20">
        <f t="shared" si="0"/>
        <v>1.143273025844763E-2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42</v>
      </c>
      <c r="C22" s="1">
        <f>[2]DOT!$J$4</f>
        <v>32.310511567095041</v>
      </c>
      <c r="D22" s="20">
        <f t="shared" si="0"/>
        <v>1.1061060839225584E-2</v>
      </c>
      <c r="M22" s="17" t="str">
        <f>IF(OR(M21="",M21="Others"),"",IF(C26&gt;C7*[2]Params!F8,B26,"Others"))</f>
        <v/>
      </c>
      <c r="N22" s="18"/>
    </row>
    <row r="23" spans="2:17">
      <c r="B23" s="7" t="s">
        <v>49</v>
      </c>
      <c r="C23" s="1">
        <f>[2]LUNC!J4</f>
        <v>29.9162178500514</v>
      </c>
      <c r="D23" s="20">
        <f t="shared" si="0"/>
        <v>1.0241407197524473E-2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38</v>
      </c>
      <c r="C24" s="9">
        <f>[2]NEAR!$J$4</f>
        <v>30.54829900560603</v>
      </c>
      <c r="D24" s="20">
        <f t="shared" si="0"/>
        <v>1.0457791518843542E-2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57</v>
      </c>
      <c r="C25" s="9">
        <f>[2]MINA!$J$4</f>
        <v>27.501625450477558</v>
      </c>
      <c r="D25" s="20">
        <f t="shared" si="0"/>
        <v>9.4148045800401606E-3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7</v>
      </c>
      <c r="C26" s="1">
        <f>$N$2</f>
        <v>24.33</v>
      </c>
      <c r="D26" s="20">
        <f t="shared" si="0"/>
        <v>8.3290420722532052E-3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7" t="s">
        <v>22</v>
      </c>
      <c r="C27" s="1">
        <f>-[2]BIGTIME!$C$4</f>
        <v>22.666666666666668</v>
      </c>
      <c r="D27" s="20">
        <f t="shared" si="0"/>
        <v>7.7596227005510068E-3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18.915410162100002</v>
      </c>
      <c r="D28" s="20">
        <f t="shared" si="0"/>
        <v>6.4754314448851932E-3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41</v>
      </c>
      <c r="C29" s="1">
        <f>[2]XRP!$J$4</f>
        <v>16.757366090798055</v>
      </c>
      <c r="D29" s="20">
        <f t="shared" si="0"/>
        <v>5.7366546317470703E-3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6</v>
      </c>
      <c r="C30" s="1">
        <f>$K$2</f>
        <v>16.306000000000001</v>
      </c>
      <c r="D30" s="20">
        <f t="shared" si="0"/>
        <v>5.5821356362581497E-3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12.0996824949</v>
      </c>
      <c r="D31" s="20">
        <f t="shared" si="0"/>
        <v>4.1421604833920154E-3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52</v>
      </c>
      <c r="C32" s="9">
        <f>[2]LDO!$J$4</f>
        <v>10.228810208812423</v>
      </c>
      <c r="D32" s="20">
        <f t="shared" si="0"/>
        <v>3.5016929954086217E-3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9.6691365063999992</v>
      </c>
      <c r="D33" s="20">
        <f t="shared" si="0"/>
        <v>3.3100963733729951E-3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44</v>
      </c>
      <c r="C34" s="9">
        <f>[2]LTC!$J$4</f>
        <v>9.454105540992142</v>
      </c>
      <c r="D34" s="20">
        <f t="shared" si="0"/>
        <v>3.2364834692332799E-3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54</v>
      </c>
      <c r="C35" s="9">
        <f>[2]LINK!$J$4</f>
        <v>8.240330304589131</v>
      </c>
      <c r="D35" s="20">
        <f t="shared" si="0"/>
        <v>2.820964151096833E-3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7.4631650703730417</v>
      </c>
      <c r="D36" s="20">
        <f t="shared" si="0"/>
        <v>2.5549122837364414E-3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6.7187916564426056</v>
      </c>
      <c r="D37" s="20">
        <f t="shared" si="0"/>
        <v>2.3000862466590328E-3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1.8486159963077399E-3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37</v>
      </c>
      <c r="C39" s="9">
        <f>[2]GRT!$J$4</f>
        <v>5.0329418652319999</v>
      </c>
      <c r="D39" s="20">
        <f t="shared" si="0"/>
        <v>1.7229586741768126E-3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33</v>
      </c>
      <c r="C40" s="1">
        <f>[2]EGLD!$J$4</f>
        <v>4.6189918014578337</v>
      </c>
      <c r="D40" s="20">
        <f t="shared" si="0"/>
        <v>1.581248542775788E-3</v>
      </c>
    </row>
    <row r="41" spans="2:14">
      <c r="B41" s="22" t="s">
        <v>51</v>
      </c>
      <c r="C41" s="9">
        <f>[2]DOGE!$J$4</f>
        <v>4.3356714809745203</v>
      </c>
      <c r="D41" s="20">
        <f t="shared" si="0"/>
        <v>1.4842577137897715E-3</v>
      </c>
    </row>
    <row r="42" spans="2:14">
      <c r="B42" s="22" t="s">
        <v>56</v>
      </c>
      <c r="C42" s="9">
        <f>[2]SHIB!$J$4</f>
        <v>3.5247226735696118</v>
      </c>
      <c r="D42" s="20">
        <f t="shared" si="0"/>
        <v>1.2066405031313646E-3</v>
      </c>
    </row>
    <row r="43" spans="2:14">
      <c r="B43" s="22" t="s">
        <v>50</v>
      </c>
      <c r="C43" s="9">
        <f>[2]KAVA!$J$4</f>
        <v>2.8352823180209499</v>
      </c>
      <c r="D43" s="20">
        <f t="shared" si="0"/>
        <v>9.7062004576704006E-4</v>
      </c>
    </row>
    <row r="44" spans="2:14">
      <c r="B44" s="22" t="s">
        <v>40</v>
      </c>
      <c r="C44" s="9">
        <f>[2]SHPING!$J$4</f>
        <v>1.8137183782980744</v>
      </c>
      <c r="D44" s="20">
        <f t="shared" si="0"/>
        <v>6.2090163091095421E-4</v>
      </c>
    </row>
    <row r="45" spans="2:14">
      <c r="B45" s="7" t="s">
        <v>27</v>
      </c>
      <c r="C45" s="1">
        <f>[2]Ayman!$E$9</f>
        <v>1.6967935999999999</v>
      </c>
      <c r="D45" s="20">
        <f t="shared" si="0"/>
        <v>5.8087403544307338E-4</v>
      </c>
    </row>
    <row r="46" spans="2:14">
      <c r="B46" s="22" t="s">
        <v>23</v>
      </c>
      <c r="C46" s="9">
        <f>[2]LUNA!J4</f>
        <v>1.4084358353797048</v>
      </c>
      <c r="D46" s="20">
        <f t="shared" si="0"/>
        <v>4.8215870649184761E-4</v>
      </c>
    </row>
    <row r="47" spans="2:14">
      <c r="B47" s="22" t="s">
        <v>36</v>
      </c>
      <c r="C47" s="9">
        <f>[2]AMP!$J$4</f>
        <v>1.3773508046824339</v>
      </c>
      <c r="D47" s="20">
        <f t="shared" si="0"/>
        <v>4.7151717223394159E-4</v>
      </c>
    </row>
    <row r="48" spans="2:14">
      <c r="B48" s="7" t="s">
        <v>25</v>
      </c>
      <c r="C48" s="1">
        <f>[2]POLIS!J4</f>
        <v>0.81583757999999995</v>
      </c>
      <c r="D48" s="20">
        <f t="shared" si="0"/>
        <v>2.7929081495870286E-4</v>
      </c>
    </row>
    <row r="49" spans="2:4">
      <c r="B49" s="7" t="s">
        <v>28</v>
      </c>
      <c r="C49" s="1">
        <f>[2]ATLAS!O46</f>
        <v>0.79058500581660773</v>
      </c>
      <c r="D49" s="20">
        <f t="shared" si="0"/>
        <v>2.7064594225807936E-4</v>
      </c>
    </row>
    <row r="50" spans="2:4">
      <c r="B50" s="22" t="s">
        <v>43</v>
      </c>
      <c r="C50" s="9">
        <f>[2]TRX!$J$4</f>
        <v>0.75930694294423595</v>
      </c>
      <c r="D50" s="20">
        <f t="shared" si="0"/>
        <v>2.5993832608041536E-4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C24" sqref="C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2023-07-14T19:41:31Z</dcterms:modified>
</cp:coreProperties>
</file>