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Feuil2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Q2" i="1"/>
  <c r="T2"/>
  <c r="K2"/>
  <c r="H2"/>
  <c r="C50" l="1"/>
  <c r="C26" i="2" l="1"/>
  <c r="C15" i="1" l="1"/>
  <c r="C4"/>
  <c r="C39"/>
  <c r="C23"/>
  <c r="C43" l="1"/>
  <c r="C44" l="1"/>
  <c r="C42" l="1"/>
  <c r="C47"/>
  <c r="C27"/>
  <c r="C18"/>
  <c r="C46" l="1"/>
  <c r="C31" l="1"/>
  <c r="C35" l="1"/>
  <c r="C26"/>
  <c r="C25"/>
  <c r="C38" l="1"/>
  <c r="C33" l="1"/>
  <c r="C34" l="1"/>
  <c r="C30" l="1"/>
  <c r="C20" l="1"/>
  <c r="C21"/>
  <c r="C49" l="1"/>
  <c r="C22" l="1"/>
  <c r="C24" l="1"/>
  <c r="C28" l="1"/>
  <c r="C32"/>
  <c r="C29"/>
  <c r="C13" l="1"/>
  <c r="C12" l="1"/>
  <c r="C40" l="1"/>
  <c r="C45" l="1"/>
  <c r="C36" l="1"/>
  <c r="C16" l="1"/>
  <c r="C41" l="1"/>
  <c r="C14"/>
  <c r="C17" l="1"/>
  <c r="C48" l="1"/>
  <c r="C37" l="1"/>
  <c r="C19" l="1"/>
  <c r="C7" l="1"/>
  <c r="D44" l="1"/>
  <c r="D42"/>
  <c r="D21"/>
  <c r="M8"/>
  <c r="D32"/>
  <c r="D41"/>
  <c r="D27"/>
  <c r="D34"/>
  <c r="D47"/>
  <c r="D36"/>
  <c r="D37"/>
  <c r="D38"/>
  <c r="D49"/>
  <c r="D23"/>
  <c r="D28"/>
  <c r="N8"/>
  <c r="D18"/>
  <c r="D14"/>
  <c r="D43"/>
  <c r="D45"/>
  <c r="D29"/>
  <c r="D48"/>
  <c r="D26"/>
  <c r="D24"/>
  <c r="D15"/>
  <c r="Q3"/>
  <c r="D16"/>
  <c r="D12"/>
  <c r="D40"/>
  <c r="D13"/>
  <c r="D25"/>
  <c r="D35"/>
  <c r="D31"/>
  <c r="D7"/>
  <c r="E7" s="1"/>
  <c r="D17"/>
  <c r="N9"/>
  <c r="D33"/>
  <c r="D46"/>
  <c r="M9"/>
  <c r="D39"/>
  <c r="D20"/>
  <c r="D22"/>
  <c r="D30"/>
  <c r="D50"/>
  <c r="D19"/>
  <c r="N10" l="1"/>
  <c r="M10"/>
  <c r="N11" l="1"/>
  <c r="M11"/>
  <c r="N12" l="1"/>
  <c r="M12"/>
  <c r="N13" l="1"/>
  <c r="M13"/>
  <c r="M14" l="1"/>
  <c r="N14"/>
  <c r="N15" l="1"/>
  <c r="M15"/>
  <c r="M16" l="1"/>
  <c r="N16"/>
  <c r="M17" l="1"/>
  <c r="N17"/>
  <c r="M18" l="1"/>
  <c r="N18"/>
  <c r="N19" l="1"/>
  <c r="M19"/>
  <c r="N20" l="1"/>
  <c r="M20"/>
  <c r="N21" l="1"/>
  <c r="M21"/>
  <c r="M22" s="1"/>
  <c r="N23" l="1"/>
  <c r="M23"/>
  <c r="M24" l="1"/>
  <c r="N24"/>
  <c r="M25" l="1"/>
  <c r="N25"/>
  <c r="N26" l="1"/>
  <c r="M26"/>
  <c r="N27" l="1"/>
  <c r="M27"/>
  <c r="N28" l="1"/>
  <c r="M28"/>
  <c r="M29" l="1"/>
  <c r="N29"/>
  <c r="N30" l="1"/>
  <c r="M30"/>
  <c r="N31" l="1"/>
  <c r="M31"/>
  <c r="M32" l="1"/>
  <c r="N32"/>
  <c r="M33" l="1"/>
  <c r="N33"/>
  <c r="M34" l="1"/>
  <c r="N34"/>
  <c r="N35" l="1"/>
  <c r="M35"/>
  <c r="N36" l="1"/>
  <c r="M36"/>
  <c r="N37" l="1"/>
  <c r="M37"/>
  <c r="N38" l="1"/>
  <c r="M38"/>
  <c r="N39" l="1"/>
  <c r="M39"/>
</calcChain>
</file>

<file path=xl/sharedStrings.xml><?xml version="1.0" encoding="utf-8"?>
<sst xmlns="http://schemas.openxmlformats.org/spreadsheetml/2006/main" count="100" uniqueCount="62">
  <si>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</si>
  <si>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</si>
  <si>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</si>
  <si>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</si>
  <si>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</si>
  <si>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</si>
  <si>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</si>
  <si>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</si>
  <si>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</si>
  <si>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</si>
  <si>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</si>
  <si>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</si>
  <si>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</si>
  <si>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</si>
  <si>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</si>
  <si>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</si>
  <si>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</si>
  <si>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</si>
  <si>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</si>
  <si>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</si>
  <si>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</si>
  <si>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</si>
  <si>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</si>
  <si>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</si>
  <si>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</si>
  <si>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</si>
  <si>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</si>
  <si>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</si>
  <si>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</si>
  <si>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</si>
  <si>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</si>
  <si>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</si>
  <si>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</si>
  <si>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</si>
  <si>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</si>
  <si>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</si>
  <si>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</si>
  <si>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</si>
  <si>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</si>
  <si>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</si>
  <si>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</si>
  <si>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</si>
  <si>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</si>
  <si>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</si>
  <si>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</si>
  <si>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</si>
  <si>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</si>
  <si>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</si>
  <si>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</si>
  <si>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</si>
  <si>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</si>
  <si>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</si>
  <si>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</si>
  <si>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</si>
  <si>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</si>
  <si>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</si>
  <si>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</si>
  <si>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</si>
  <si>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</si>
  <si>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19/6/2024</t>
  </si>
  <si>
    <t>16/10/2025</t>
  </si>
  <si>
    <t>FDUSD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</si>
</sst>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5"/>
                <c:pt idx="0">
                  <c:v>BTC</c:v>
                </c:pt>
                <c:pt idx="1">
                  <c:v>ETH</c:v>
                </c:pt>
                <c:pt idx="2">
                  <c:v>SOL</c:v>
                </c:pt>
                <c:pt idx="3">
                  <c:v>FDUSD</c:v>
                </c:pt>
                <c:pt idx="4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1079.7882010795299</c:v>
                </c:pt>
                <c:pt idx="1">
                  <c:v>1040.5240883094443</c:v>
                </c:pt>
                <c:pt idx="2">
                  <c:v>191.36938661869593</c:v>
                </c:pt>
                <c:pt idx="3">
                  <c:v>202.3</c:v>
                </c:pt>
                <c:pt idx="4">
                  <c:v>761.27435916323293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0.93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DefiCake"/>
      <sheetName val="POLIS"/>
      <sheetName val="ATLAS"/>
      <sheetName val="BIGTIME"/>
      <sheetName val="Ayman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ICP"/>
      <sheetName val="LDO"/>
      <sheetName val="LINK"/>
      <sheetName val="LTC"/>
      <sheetName val="LUNA"/>
      <sheetName val="LUNC"/>
      <sheetName val="MATIC"/>
      <sheetName val="MINA"/>
      <sheetName val="NEAR"/>
      <sheetName val="SHIB"/>
      <sheetName val="SOL"/>
      <sheetName val="TRX"/>
      <sheetName val="UNI"/>
      <sheetName val="XRP"/>
      <sheetName val="GRT"/>
      <sheetName val="KAVA"/>
      <sheetName val="SHPING"/>
      <sheetName val="Params"/>
    </sheetNames>
    <sheetDataSet>
      <sheetData sheetId="0">
        <row r="4">
          <cell r="J4">
            <v>1040.5240883094443</v>
          </cell>
        </row>
      </sheetData>
      <sheetData sheetId="1">
        <row r="4">
          <cell r="J4">
            <v>1079.7882010795299</v>
          </cell>
        </row>
      </sheetData>
      <sheetData sheetId="2">
        <row r="2">
          <cell r="Y2">
            <v>69.150000000000006</v>
          </cell>
        </row>
      </sheetData>
      <sheetData sheetId="3">
        <row r="4">
          <cell r="J4">
            <v>1.925971593294431</v>
          </cell>
        </row>
      </sheetData>
      <sheetData sheetId="4">
        <row r="46">
          <cell r="M46">
            <v>100.02</v>
          </cell>
          <cell r="O46">
            <v>1.4763204981398381</v>
          </cell>
        </row>
      </sheetData>
      <sheetData sheetId="5">
        <row r="4">
          <cell r="C4">
            <v>-23.666666666666668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40.490742340100802</v>
          </cell>
        </row>
      </sheetData>
      <sheetData sheetId="8">
        <row r="4">
          <cell r="J4">
            <v>7.94020921417082</v>
          </cell>
        </row>
      </sheetData>
      <sheetData sheetId="9">
        <row r="4">
          <cell r="J4">
            <v>16.284128494518992</v>
          </cell>
        </row>
      </sheetData>
      <sheetData sheetId="10">
        <row r="4">
          <cell r="J4">
            <v>10.179159161830547</v>
          </cell>
        </row>
      </sheetData>
      <sheetData sheetId="11">
        <row r="4">
          <cell r="J4">
            <v>49.135486996999383</v>
          </cell>
        </row>
      </sheetData>
      <sheetData sheetId="12">
        <row r="4">
          <cell r="J4">
            <v>2.1629078192825082</v>
          </cell>
        </row>
      </sheetData>
      <sheetData sheetId="13">
        <row r="4">
          <cell r="J4">
            <v>154.87935869078967</v>
          </cell>
        </row>
      </sheetData>
      <sheetData sheetId="14">
        <row r="4">
          <cell r="J4">
            <v>4.4283922885230709</v>
          </cell>
        </row>
      </sheetData>
      <sheetData sheetId="15">
        <row r="4">
          <cell r="J4">
            <v>33.566549942565764</v>
          </cell>
        </row>
      </sheetData>
      <sheetData sheetId="16">
        <row r="4">
          <cell r="J4">
            <v>4.9675370354172541</v>
          </cell>
        </row>
      </sheetData>
      <sheetData sheetId="17">
        <row r="4">
          <cell r="J4">
            <v>9.0575377036913682</v>
          </cell>
        </row>
      </sheetData>
      <sheetData sheetId="18">
        <row r="4">
          <cell r="J4">
            <v>11.747391563448444</v>
          </cell>
        </row>
      </sheetData>
      <sheetData sheetId="19">
        <row r="4">
          <cell r="J4">
            <v>7.1479146121893837</v>
          </cell>
        </row>
      </sheetData>
      <sheetData sheetId="20">
        <row r="4">
          <cell r="J4">
            <v>10.848363367779214</v>
          </cell>
        </row>
      </sheetData>
      <sheetData sheetId="21">
        <row r="4">
          <cell r="J4">
            <v>2.0069966138985067</v>
          </cell>
        </row>
      </sheetData>
      <sheetData sheetId="22">
        <row r="4">
          <cell r="J4">
            <v>23.627498513429991</v>
          </cell>
        </row>
      </sheetData>
      <sheetData sheetId="23">
        <row r="4">
          <cell r="J4">
            <v>39.79471398840117</v>
          </cell>
        </row>
      </sheetData>
      <sheetData sheetId="24">
        <row r="4">
          <cell r="J4">
            <v>31.236802899369138</v>
          </cell>
        </row>
      </sheetData>
      <sheetData sheetId="25">
        <row r="4">
          <cell r="J4">
            <v>41.299597045543656</v>
          </cell>
        </row>
      </sheetData>
      <sheetData sheetId="26">
        <row r="4">
          <cell r="J4">
            <v>3.4227920977952966</v>
          </cell>
        </row>
      </sheetData>
      <sheetData sheetId="27">
        <row r="4">
          <cell r="J4">
            <v>191.36938661869593</v>
          </cell>
        </row>
      </sheetData>
      <sheetData sheetId="28">
        <row r="4">
          <cell r="J4">
            <v>0.89636406744053843</v>
          </cell>
        </row>
      </sheetData>
      <sheetData sheetId="29">
        <row r="4">
          <cell r="J4">
            <v>9.4925827558698188</v>
          </cell>
        </row>
      </sheetData>
      <sheetData sheetId="30">
        <row r="4">
          <cell r="J4">
            <v>17.993725881927748</v>
          </cell>
        </row>
      </sheetData>
      <sheetData sheetId="31">
        <row r="4">
          <cell r="J4">
            <v>3.413255793674085</v>
          </cell>
        </row>
      </sheetData>
      <sheetData sheetId="32">
        <row r="4">
          <cell r="J4">
            <v>2.0802902866538742</v>
          </cell>
        </row>
      </sheetData>
      <sheetData sheetId="33">
        <row r="4">
          <cell r="J4">
            <v>2.3278097007604801</v>
          </cell>
        </row>
      </sheetData>
      <sheetData sheetId="34">
        <row r="8">
          <cell r="F8">
            <v>0.05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0"/>
  <sheetViews>
    <sheetView tabSelected="1" workbookViewId="0">
      <selection activeCell="N2" sqref="N2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0.19</f>
        <v>0.19</v>
      </c>
      <c r="J2" t="s">
        <v>6</v>
      </c>
      <c r="K2" s="9">
        <f>29.59+9.93</f>
        <v>39.519999999999996</v>
      </c>
      <c r="M2" t="s">
        <v>61</v>
      </c>
      <c r="N2" s="9">
        <v>202.3</v>
      </c>
      <c r="P2" t="s">
        <v>8</v>
      </c>
      <c r="Q2" s="10">
        <f>N2+K2+H2</f>
        <v>242.01</v>
      </c>
      <c r="S2" s="7" t="s">
        <v>1</v>
      </c>
      <c r="T2" s="7">
        <f>1.6*3</f>
        <v>4.8000000000000007</v>
      </c>
    </row>
    <row r="3" spans="2:20">
      <c r="B3" s="26"/>
      <c r="C3" s="11"/>
      <c r="D3" s="7"/>
      <c r="E3" s="7"/>
      <c r="Q3" s="30">
        <f>Q2/C7</f>
        <v>7.3406310123756938E-2</v>
      </c>
    </row>
    <row r="4" spans="2:20">
      <c r="B4" t="s">
        <v>30</v>
      </c>
      <c r="C4" s="19">
        <f>Investissement!C26</f>
        <v>2494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SUM(C12:C50)</f>
        <v>3296.8555372418427</v>
      </c>
      <c r="D7" s="20">
        <f>(C7*[1]Feuil1!$K$2-C4)/C4</f>
        <v>0.2293807737108717</v>
      </c>
      <c r="E7" s="31">
        <f>C7-C7/(1+D7)</f>
        <v>615.13510713431606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IF(C12&gt;C7*[2]Params!F8,B12,"Others")</f>
        <v>BTC</v>
      </c>
      <c r="N8" s="18">
        <f>IF(C12&gt;C7*[2]Params!F8,C12,C7)</f>
        <v>1079.7882010795299</v>
      </c>
    </row>
    <row r="9" spans="2:20">
      <c r="M9" s="17" t="str">
        <f>IF(C13&gt;C7*[2]Params!F8,B13,"Others")</f>
        <v>ETH</v>
      </c>
      <c r="N9" s="18">
        <f>IF(C13&gt;C7*0.1,C13,C7)</f>
        <v>1040.5240883094443</v>
      </c>
    </row>
    <row r="10" spans="2:20">
      <c r="M10" s="17" t="str">
        <f>IF(OR(M9="",M9="Others"),"",IF(C14&gt;C7*[2]Params!F8,B14,"Others"))</f>
        <v>SOL</v>
      </c>
      <c r="N10" s="18">
        <f>IF(OR(M9="",M9="Others"),"",IF(C14&gt;$C$7*[2]Params!F8,C14,SUM(C14:C39)))</f>
        <v>191.36938661869593</v>
      </c>
    </row>
    <row r="11" spans="2:20">
      <c r="B11" s="7" t="s">
        <v>14</v>
      </c>
      <c r="C11" s="7" t="s">
        <v>15</v>
      </c>
      <c r="M11" s="17" t="str">
        <f>IF(OR(M10="",M10="Others"),"",IF(C15&gt;C7*[2]Params!F8,B15,"Others"))</f>
        <v>FDUSD</v>
      </c>
      <c r="N11" s="18">
        <f>IF(OR(M10="",M10="Others"),"",IF(C15&gt;$C$7*[2]Params!F$8,C15,SUM(C15:C39)))</f>
        <v>202.3</v>
      </c>
    </row>
    <row r="12" spans="2:20">
      <c r="B12" s="7" t="s">
        <v>4</v>
      </c>
      <c r="C12" s="1">
        <f>[2]BTC!J4</f>
        <v>1079.7882010795299</v>
      </c>
      <c r="D12" s="20">
        <f>C12/$C$7</f>
        <v>0.32752062954595923</v>
      </c>
      <c r="M12" s="17" t="str">
        <f>IF(OR(M11="",M11="Others"),"",IF(C16&gt;C7*[2]Params!F8,B16,"Others"))</f>
        <v>Others</v>
      </c>
      <c r="N12" s="21">
        <f>IF(OR(M11="",M11="Others"),"",IF(C16&gt;$C$7*[2]Params!F$8,C16,SUM(C16:C39)))</f>
        <v>761.27435916323293</v>
      </c>
    </row>
    <row r="13" spans="2:20">
      <c r="B13" s="7" t="s">
        <v>19</v>
      </c>
      <c r="C13" s="1">
        <f>[2]ETH!J4</f>
        <v>1040.5240883094443</v>
      </c>
      <c r="D13" s="20">
        <f t="shared" ref="D13:D50" si="0">C13/$C$7</f>
        <v>0.31561106531830307</v>
      </c>
      <c r="M13" s="17" t="str">
        <f>IF(OR(M12="",M12="Others"),"",IF(C17&gt;C7*[2]Params!F8,B17,"Others"))</f>
        <v/>
      </c>
      <c r="N13" s="18" t="str">
        <f>IF(OR(M12="",M12="Others"),"",IF(C17&gt;$C$7*[2]Params!F$8,C17,SUM(C17:C39)))</f>
        <v/>
      </c>
      <c r="Q13" s="23"/>
    </row>
    <row r="14" spans="2:20">
      <c r="B14" s="7" t="s">
        <v>24</v>
      </c>
      <c r="C14" s="1">
        <f>[2]SOL!J4</f>
        <v>191.36938661869593</v>
      </c>
      <c r="D14" s="20">
        <f t="shared" si="0"/>
        <v>5.8046033396657717E-2</v>
      </c>
      <c r="M14" s="17" t="str">
        <f>IF(OR(M13="",M13="Others"),"",IF(C18&gt;C7*[2]Params!F8,B18,"Others"))</f>
        <v/>
      </c>
      <c r="N14" s="18" t="str">
        <f>IF(OR(M13="",M13="Others"),"",IF(C18&gt;$C$7*[2]Params!F$8,C18,SUM(C18:C40)))</f>
        <v/>
      </c>
    </row>
    <row r="15" spans="2:20">
      <c r="B15" s="7" t="s">
        <v>61</v>
      </c>
      <c r="C15" s="1">
        <f>$N$2</f>
        <v>202.3</v>
      </c>
      <c r="D15" s="20">
        <f t="shared" si="0"/>
        <v>6.1361499681980208E-2</v>
      </c>
      <c r="M15" s="17" t="str">
        <f>IF(OR(M14="",M14="Others"),"",IF(C19&gt;C7*[2]Params!F8,B19,"Others"))</f>
        <v/>
      </c>
      <c r="N15" s="18" t="str">
        <f>IF(OR(M14="",M14="Others"),"",IF(C19&gt;$C$7*[2]Params!F$8,C19,SUM(C19:C41)))</f>
        <v/>
      </c>
    </row>
    <row r="16" spans="2:20">
      <c r="B16" s="7" t="s">
        <v>26</v>
      </c>
      <c r="C16" s="1">
        <f>[2]BNB!J4</f>
        <v>154.87935869078967</v>
      </c>
      <c r="D16" s="20">
        <f t="shared" si="0"/>
        <v>4.6977902714039489E-2</v>
      </c>
      <c r="M16" s="17" t="str">
        <f>IF(OR(M15="",M15="Others"),"",IF(C20&gt;C7*[2]Params!F8,B20,"Others"))</f>
        <v/>
      </c>
      <c r="N16" s="18" t="str">
        <f>IF(OR(M15="",M15="Others"),"",IF(C20&gt;$C$7*[2]Params!F$8,C20,SUM(C20:C42)))</f>
        <v/>
      </c>
    </row>
    <row r="17" spans="2:17">
      <c r="B17" s="7" t="s">
        <v>20</v>
      </c>
      <c r="C17" s="1">
        <f>[2]ATLAS!M46</f>
        <v>100.02</v>
      </c>
      <c r="D17" s="20">
        <f t="shared" si="0"/>
        <v>3.0337999002430348E-2</v>
      </c>
      <c r="M17" s="17" t="str">
        <f>IF(OR(M16="",M16="Others"),"",IF(C21&gt;C7*[2]Params!F8,B21,"Others"))</f>
        <v/>
      </c>
      <c r="N17" s="18" t="str">
        <f>IF(OR(M16="",M16="Others"),"",IF(C21&gt;$C$7*[2]Params!F$8,C21,SUM(C21:C43)))</f>
        <v/>
      </c>
    </row>
    <row r="18" spans="2:17">
      <c r="B18" s="7" t="s">
        <v>21</v>
      </c>
      <c r="C18" s="1">
        <f>[2]DefiCake!$Y$2</f>
        <v>69.150000000000006</v>
      </c>
      <c r="D18" s="20">
        <f>C18/$C$7</f>
        <v>2.0974531403899807E-2</v>
      </c>
      <c r="M18" s="17" t="str">
        <f>IF(OR(M17="",M17="Others"),"",IF(C22&gt;C7*[2]Params!F8,B22,"Others"))</f>
        <v/>
      </c>
      <c r="N18" s="18" t="str">
        <f>IF(OR(M17="",M17="Others"),"",IF(C22&gt;$C$7*[2]Params!F$8,C22,SUM(C22:C44)))</f>
        <v/>
      </c>
    </row>
    <row r="19" spans="2:17">
      <c r="B19" s="22" t="s">
        <v>47</v>
      </c>
      <c r="C19" s="9">
        <f>[2]AVAX!$J$4</f>
        <v>49.135486996999383</v>
      </c>
      <c r="D19" s="20">
        <f>C19/$C$7</f>
        <v>1.4903742806427681E-2</v>
      </c>
      <c r="M19" s="17" t="str">
        <f>IF(OR(M18="",M18="Others"),"",IF(C23&gt;C7*[2]Params!F8,B23,"Others"))</f>
        <v/>
      </c>
      <c r="N19" s="18" t="str">
        <f>IF(OR(M18="",M18="Others"),"",IF(C23&gt;$C$7*[2]Params!F$8,C23,SUM(C23:C45)))</f>
        <v/>
      </c>
      <c r="Q19" s="27"/>
    </row>
    <row r="20" spans="2:17">
      <c r="B20" s="22" t="s">
        <v>38</v>
      </c>
      <c r="C20" s="9">
        <f>[2]NEAR!$J$4</f>
        <v>41.299597045543656</v>
      </c>
      <c r="D20" s="20">
        <f t="shared" si="0"/>
        <v>1.2526965946495489E-2</v>
      </c>
      <c r="M20" s="17" t="str">
        <f>IF(OR(M19="",M19="Others"),"",IF(C24&gt;C7*[2]Params!F8,B24,"Others"))</f>
        <v/>
      </c>
      <c r="N20" s="18" t="str">
        <f>IF(OR(M19="",M19="Others"),"",IF(C24&gt;$C$7*[2]Params!F$8,C24,SUM(C24:C46)))</f>
        <v/>
      </c>
      <c r="Q20" s="23"/>
    </row>
    <row r="21" spans="2:17">
      <c r="B21" s="22" t="s">
        <v>32</v>
      </c>
      <c r="C21" s="9">
        <f>[2]MATIC!$J$4</f>
        <v>39.79471398840117</v>
      </c>
      <c r="D21" s="20">
        <f t="shared" si="0"/>
        <v>1.2070505831654827E-2</v>
      </c>
      <c r="M21" s="17" t="str">
        <f>IF(OR(M20="",M20="Others"),"",IF(C25&gt;C7*[2]Params!F8,B25,"Others"))</f>
        <v/>
      </c>
      <c r="N21" s="18" t="str">
        <f>IF(OR(M20="",M20="Others"),"",IF(C25&gt;$C$7*[2]Params!F$8,C25,SUM(C25:C47)))</f>
        <v/>
      </c>
    </row>
    <row r="22" spans="2:17">
      <c r="B22" s="22" t="s">
        <v>45</v>
      </c>
      <c r="C22" s="9">
        <f>[2]ADA!$J$4</f>
        <v>40.490742340100802</v>
      </c>
      <c r="D22" s="20">
        <f t="shared" si="0"/>
        <v>1.2281624682279968E-2</v>
      </c>
      <c r="M22" s="17" t="str">
        <f>IF(OR(M21="",M21="Others"),"",IF(C26&gt;C7*[2]Params!F8,B26,"Others"))</f>
        <v/>
      </c>
      <c r="N22" s="18"/>
    </row>
    <row r="23" spans="2:17">
      <c r="B23" s="7" t="s">
        <v>6</v>
      </c>
      <c r="C23" s="1">
        <f>$K$2</f>
        <v>39.519999999999996</v>
      </c>
      <c r="D23" s="20">
        <f t="shared" si="0"/>
        <v>1.1987179769806513E-2</v>
      </c>
      <c r="M23" s="17" t="str">
        <f>IF(OR(M22="",M22="Others"),"",IF(C27&gt;C7*[2]Params!F8,B27,"Others"))</f>
        <v/>
      </c>
      <c r="N23" s="18" t="str">
        <f>IF(OR(M22="",M22="Others"),"",IF(C27&gt;$C$7*[2]Params!F$8,C27,SUM(C27:C49)))</f>
        <v/>
      </c>
    </row>
    <row r="24" spans="2:17">
      <c r="B24" s="22" t="s">
        <v>42</v>
      </c>
      <c r="C24" s="1">
        <f>[2]DOT!$J$4</f>
        <v>33.566549942565764</v>
      </c>
      <c r="D24" s="20">
        <f t="shared" si="0"/>
        <v>1.0181383310063874E-2</v>
      </c>
      <c r="M24" s="17" t="str">
        <f>IF(OR(M23="",M23="Others"),"",IF(C28&gt;C7*[2]Params!F9,B28,"Others"))</f>
        <v/>
      </c>
      <c r="N24" s="18" t="str">
        <f>IF(OR(M23="",M23="Others"),"",IF(C28&gt;$C$7*[2]Params!F$8,C28,SUM(C28:C50)))</f>
        <v/>
      </c>
    </row>
    <row r="25" spans="2:17">
      <c r="B25" s="22" t="s">
        <v>57</v>
      </c>
      <c r="C25" s="9">
        <f>[2]MINA!$J$4</f>
        <v>31.236802899369138</v>
      </c>
      <c r="D25" s="20">
        <f t="shared" si="0"/>
        <v>9.4747260068003842E-3</v>
      </c>
      <c r="M25" s="17" t="str">
        <f>IF(OR(M24="",M24="Others"),"",IF(C29&gt;$C$7*[2]Params!F10,B29,"Others"))</f>
        <v/>
      </c>
      <c r="N25" s="18" t="str">
        <f>IF(OR(M24="",M24="Others"),"",IF(C29&gt;$C$7*[2]Params!F$8,C29,SUM(C29:C51)))</f>
        <v/>
      </c>
    </row>
    <row r="26" spans="2:17">
      <c r="B26" s="7" t="s">
        <v>49</v>
      </c>
      <c r="C26" s="1">
        <f>[2]LUNC!J4</f>
        <v>23.627498513429991</v>
      </c>
      <c r="D26" s="20">
        <f t="shared" si="0"/>
        <v>7.1666769279180526E-3</v>
      </c>
      <c r="M26" s="17" t="str">
        <f>IF(OR(M25="",M25="Others"),"",IF(C30&gt;$C$7*[2]Params!F11,B30,"Others"))</f>
        <v/>
      </c>
      <c r="N26" s="18" t="str">
        <f>IF(OR(M25="",M25="Others"),"",IF(C30&gt;$C$7*[2]Params!F$8,C30,SUM(C30:C52)))</f>
        <v/>
      </c>
    </row>
    <row r="27" spans="2:17">
      <c r="B27" s="7" t="s">
        <v>22</v>
      </c>
      <c r="C27" s="1">
        <f>-[2]BIGTIME!$C$4</f>
        <v>23.666666666666668</v>
      </c>
      <c r="D27" s="20">
        <f t="shared" si="0"/>
        <v>7.1785573857646966E-3</v>
      </c>
      <c r="M27" s="17" t="str">
        <f>IF(OR(M26="",M26="Others"),"",IF(C31&gt;$C$7*[2]Params!F12,B31,"Others"))</f>
        <v/>
      </c>
      <c r="N27" s="18" t="str">
        <f>IF(OR(M26="",M26="Others"),"",IF(C31&gt;$C$7*[2]Params!F$8,C31,SUM(C31:C53)))</f>
        <v/>
      </c>
    </row>
    <row r="28" spans="2:17">
      <c r="B28" s="22" t="s">
        <v>41</v>
      </c>
      <c r="C28" s="1">
        <f>[2]XRP!$J$4</f>
        <v>17.993725881927748</v>
      </c>
      <c r="D28" s="20">
        <f t="shared" si="0"/>
        <v>5.4578448095973725E-3</v>
      </c>
      <c r="M28" s="17" t="str">
        <f>IF(OR(M27="",M27="Others"),"",IF(C32&gt;$C$7*[2]Params!F13,B32,"Others"))</f>
        <v/>
      </c>
      <c r="N28" s="18" t="str">
        <f>IF(OR(M27="",M27="Others"),"",IF(C32&gt;$C$7*[2]Params!F$8,C32,SUM(C32:C54)))</f>
        <v/>
      </c>
    </row>
    <row r="29" spans="2:17">
      <c r="B29" s="22" t="s">
        <v>48</v>
      </c>
      <c r="C29" s="9">
        <f>[2]APE!$J$4</f>
        <v>16.284128494518992</v>
      </c>
      <c r="D29" s="20">
        <f t="shared" si="0"/>
        <v>4.9392908820452388E-3</v>
      </c>
      <c r="M29" s="17" t="str">
        <f>IF(OR(M28="",M28="Others"),"",IF(C33&gt;$C$7*[2]Params!F14,B33,"Others"))</f>
        <v/>
      </c>
      <c r="N29" s="18" t="str">
        <f>IF(OR(M28="",M28="Others"),"",IF(C33&gt;$C$7*[2]Params!F$8,C33,SUM(C33:C55)))</f>
        <v/>
      </c>
    </row>
    <row r="30" spans="2:17">
      <c r="B30" s="22" t="s">
        <v>52</v>
      </c>
      <c r="C30" s="9">
        <f>[2]LDO!$J$4</f>
        <v>11.747391563448444</v>
      </c>
      <c r="D30" s="20">
        <f t="shared" si="0"/>
        <v>3.5632108931519454E-3</v>
      </c>
      <c r="M30" s="17" t="str">
        <f>IF(OR(M29="",M29="Others"),"",IF(C34&gt;$C$7*[2]Params!F15,B34,"Others"))</f>
        <v/>
      </c>
      <c r="N30" s="18" t="str">
        <f>IF(OR(M29="",M29="Others"),"",IF(C34&gt;$C$7*[2]Params!F$8,C34,SUM(C34:C56)))</f>
        <v/>
      </c>
    </row>
    <row r="31" spans="2:17">
      <c r="B31" s="22" t="s">
        <v>44</v>
      </c>
      <c r="C31" s="9">
        <f>[2]LTC!$J$4</f>
        <v>10.848363367779214</v>
      </c>
      <c r="D31" s="20">
        <f t="shared" si="0"/>
        <v>3.2905182666435489E-3</v>
      </c>
      <c r="M31" s="17" t="str">
        <f>IF(OR(M30="",M30="Others"),"",IF(C35&gt;$C$7*[2]Params!F16,B35,"Others"))</f>
        <v/>
      </c>
      <c r="N31" s="18" t="str">
        <f>IF(OR(M30="",M30="Others"),"",IF(C35&gt;$C$7*[2]Params!F$8,C35,SUM(C35:C57)))</f>
        <v/>
      </c>
    </row>
    <row r="32" spans="2:17">
      <c r="B32" s="22" t="s">
        <v>31</v>
      </c>
      <c r="C32" s="9">
        <f>[2]ATOM!$J$4</f>
        <v>10.179159161830547</v>
      </c>
      <c r="D32" s="20">
        <f t="shared" si="0"/>
        <v>3.0875356978323828E-3</v>
      </c>
      <c r="M32" s="17" t="str">
        <f>IF(OR(M31="",M31="Others"),"",IF(C36&gt;$C$7*[2]Params!F17,B36,"Others"))</f>
        <v/>
      </c>
      <c r="N32" s="18" t="str">
        <f>IF(OR(M31="",M31="Others"),"",IF(C36&gt;$C$7*[2]Params!F$8,C36,SUM(C36:C58)))</f>
        <v/>
      </c>
    </row>
    <row r="33" spans="2:14">
      <c r="B33" s="22" t="s">
        <v>55</v>
      </c>
      <c r="C33" s="9">
        <f>[2]UNI!$J$4</f>
        <v>9.4925827558698188</v>
      </c>
      <c r="D33" s="20">
        <f t="shared" si="0"/>
        <v>2.8792838050196571E-3</v>
      </c>
      <c r="M33" s="17" t="str">
        <f>IF(OR(M32="",M32="Others"),"",IF(C37&gt;$C$7*[2]Params!F18,B37,"Others"))</f>
        <v/>
      </c>
      <c r="N33" s="18" t="str">
        <f>IF(OR(M32="",M32="Others"),"",IF(C37&gt;$C$7*[2]Params!F$8,C37,SUM(C37:C59)))</f>
        <v/>
      </c>
    </row>
    <row r="34" spans="2:14">
      <c r="B34" s="22" t="s">
        <v>53</v>
      </c>
      <c r="C34" s="9">
        <f>[2]ICP!$J$4</f>
        <v>9.0575377036913682</v>
      </c>
      <c r="D34" s="20">
        <f t="shared" si="0"/>
        <v>2.7473262329440512E-3</v>
      </c>
      <c r="M34" s="17" t="str">
        <f>IF(OR(M33="",M33="Others"),"",IF(C38&gt;$C$7*[2]Params!F19,B38,"Others"))</f>
        <v/>
      </c>
      <c r="N34" s="18" t="str">
        <f>IF(OR(M33="",M33="Others"),"",IF(C38&gt;$C$7*[2]Params!F$8,C38,SUM(C38:C60)))</f>
        <v/>
      </c>
    </row>
    <row r="35" spans="2:14">
      <c r="B35" s="22" t="s">
        <v>46</v>
      </c>
      <c r="C35" s="9">
        <f>[2]ALGO!$J$4</f>
        <v>7.94020921417082</v>
      </c>
      <c r="D35" s="20">
        <f t="shared" si="0"/>
        <v>2.4084189084043451E-3</v>
      </c>
      <c r="M35" s="17" t="str">
        <f>IF(OR(M34="",M34="Others"),"",IF(C39&gt;$C$7*[2]Params!F20,B39,"Others"))</f>
        <v/>
      </c>
      <c r="N35" s="18" t="str">
        <f>IF(OR(M34="",M34="Others"),"",IF(C39&gt;$C$7*[2]Params!F$8,C39,SUM(C39:C61)))</f>
        <v/>
      </c>
    </row>
    <row r="36" spans="2:14">
      <c r="B36" s="22" t="s">
        <v>54</v>
      </c>
      <c r="C36" s="9">
        <f>[2]LINK!$J$4</f>
        <v>7.1479146121893837</v>
      </c>
      <c r="D36" s="20">
        <f t="shared" si="0"/>
        <v>2.1681006436118661E-3</v>
      </c>
      <c r="M36" s="17" t="str">
        <f>IF(OR(M35="",M35="Others"),"",IF(C40&gt;$C$7*[2]Params!F21,B40,"Others"))</f>
        <v/>
      </c>
      <c r="N36" s="18" t="str">
        <f>IF(OR(M35="",M35="Others"),"",IF(C40&gt;$C$7*[2]Params!F$8,C40,SUM(C40:C62)))</f>
        <v/>
      </c>
    </row>
    <row r="37" spans="2:14">
      <c r="B37" s="22" t="s">
        <v>33</v>
      </c>
      <c r="C37" s="1">
        <f>[2]EGLD!$J$4</f>
        <v>4.9675370354172541</v>
      </c>
      <c r="D37" s="20">
        <f t="shared" si="0"/>
        <v>1.5067499862529941E-3</v>
      </c>
      <c r="M37" s="17" t="str">
        <f>IF(OR(M36="",M36="Others"),"",IF(C41&gt;$C$7*[2]Params!F22,B41,"Others"))</f>
        <v/>
      </c>
      <c r="N37" s="18" t="str">
        <f>IF(OR(M36="",M36="Others"),"",IF(C41&gt;$C$7*[2]Params!F$8,C41,SUM(C41:C63)))</f>
        <v/>
      </c>
    </row>
    <row r="38" spans="2:14">
      <c r="B38" s="22" t="s">
        <v>51</v>
      </c>
      <c r="C38" s="9">
        <f>[2]DOGE!$J$4</f>
        <v>4.4283922885230709</v>
      </c>
      <c r="D38" s="20">
        <f t="shared" si="0"/>
        <v>1.3432169649228473E-3</v>
      </c>
      <c r="M38" s="17" t="str">
        <f>IF(OR(M37="",M37="Others"),"",IF(C42&gt;$C$7*[2]Params!F23,B42,"Others"))</f>
        <v/>
      </c>
      <c r="N38" s="18" t="str">
        <f>IF(OR(M37="",M37="Others"),"",IF(C42&gt;$C$7*[2]Params!F$8,C42,SUM(C42:C64)))</f>
        <v/>
      </c>
    </row>
    <row r="39" spans="2:14">
      <c r="B39" s="7" t="s">
        <v>1</v>
      </c>
      <c r="C39" s="1">
        <f>$T$2</f>
        <v>4.8000000000000007</v>
      </c>
      <c r="D39" s="20">
        <f t="shared" si="0"/>
        <v>1.4559327655635443E-3</v>
      </c>
      <c r="M39" s="17" t="str">
        <f>IF(OR(M38="",M38="Others"),"",IF(C43&gt;$C$7*[2]Params!F24,B43,"Others"))</f>
        <v/>
      </c>
      <c r="N39" s="18" t="str">
        <f>IF(OR(M38="",M38="Others"),"",IF(C43&gt;$C$7*[2]Params!F$8,C43,SUM(C43:C65)))</f>
        <v/>
      </c>
    </row>
    <row r="40" spans="2:14">
      <c r="B40" s="22" t="s">
        <v>56</v>
      </c>
      <c r="C40" s="9">
        <f>[2]SHIB!$J$4</f>
        <v>3.4227920977952966</v>
      </c>
      <c r="D40" s="20">
        <f t="shared" si="0"/>
        <v>1.0381989926858647E-3</v>
      </c>
    </row>
    <row r="41" spans="2:14">
      <c r="B41" s="22" t="s">
        <v>37</v>
      </c>
      <c r="C41" s="9">
        <f>[2]GRT!$J$4</f>
        <v>3.413255793674085</v>
      </c>
      <c r="D41" s="20">
        <f t="shared" si="0"/>
        <v>1.0353064473457708E-3</v>
      </c>
    </row>
    <row r="42" spans="2:14">
      <c r="B42" s="22" t="s">
        <v>40</v>
      </c>
      <c r="C42" s="9">
        <f>[2]SHPING!$J$4</f>
        <v>2.3278097007604801</v>
      </c>
      <c r="D42" s="20">
        <f t="shared" si="0"/>
        <v>7.0606966986121915E-4</v>
      </c>
    </row>
    <row r="43" spans="2:14">
      <c r="B43" s="22" t="s">
        <v>36</v>
      </c>
      <c r="C43" s="9">
        <f>[2]AMP!$J$4</f>
        <v>2.1629078192825082</v>
      </c>
      <c r="D43" s="20">
        <f t="shared" si="0"/>
        <v>6.5605174228895757E-4</v>
      </c>
    </row>
    <row r="44" spans="2:14">
      <c r="B44" s="22" t="s">
        <v>50</v>
      </c>
      <c r="C44" s="9">
        <f>[2]KAVA!$J$4</f>
        <v>2.0802902866538742</v>
      </c>
      <c r="D44" s="20">
        <f t="shared" si="0"/>
        <v>6.3099224796311513E-4</v>
      </c>
    </row>
    <row r="45" spans="2:14">
      <c r="B45" s="22" t="s">
        <v>23</v>
      </c>
      <c r="C45" s="9">
        <f>[2]LUNA!J4</f>
        <v>2.0069966138985067</v>
      </c>
      <c r="D45" s="20">
        <f t="shared" si="0"/>
        <v>6.0876086053123358E-4</v>
      </c>
    </row>
    <row r="46" spans="2:14">
      <c r="B46" s="7" t="s">
        <v>25</v>
      </c>
      <c r="C46" s="1">
        <f>[2]POLIS!J4</f>
        <v>1.925971593294431</v>
      </c>
      <c r="D46" s="20">
        <f t="shared" si="0"/>
        <v>5.8418440587958045E-4</v>
      </c>
    </row>
    <row r="47" spans="2:14">
      <c r="B47" s="7" t="s">
        <v>27</v>
      </c>
      <c r="C47" s="1">
        <f>[2]Ayman!$E$9</f>
        <v>1.6967935999999999</v>
      </c>
      <c r="D47" s="20">
        <f t="shared" si="0"/>
        <v>5.1467029138302541E-4</v>
      </c>
    </row>
    <row r="48" spans="2:14">
      <c r="B48" s="7" t="s">
        <v>28</v>
      </c>
      <c r="C48" s="1">
        <f>[2]ATLAS!O46</f>
        <v>1.4763204981398381</v>
      </c>
      <c r="D48" s="20">
        <f t="shared" si="0"/>
        <v>4.4779653869060073E-4</v>
      </c>
    </row>
    <row r="49" spans="2:4">
      <c r="B49" s="22" t="s">
        <v>43</v>
      </c>
      <c r="C49" s="9">
        <f>[2]TRX!$J$4</f>
        <v>0.89636406744053843</v>
      </c>
      <c r="D49" s="20">
        <f t="shared" si="0"/>
        <v>2.7188454492926882E-4</v>
      </c>
    </row>
    <row r="50" spans="2:4">
      <c r="B50" s="7" t="s">
        <v>5</v>
      </c>
      <c r="C50" s="1">
        <f>H$2</f>
        <v>0.19</v>
      </c>
      <c r="D50" s="20">
        <f t="shared" si="0"/>
        <v>5.7630671970223621E-5</v>
      </c>
    </row>
  </sheetData>
  <autoFilter ref="B11:C11">
    <sortState ref="B12:C50">
      <sortCondition descending="1" ref="C11"/>
    </sortState>
  </autoFilter>
  <conditionalFormatting sqref="M8:N23 N13:N39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39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6"/>
  <sheetViews>
    <sheetView workbookViewId="0">
      <selection activeCell="C26" sqref="C26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59</v>
      </c>
      <c r="C22" s="11">
        <v>50</v>
      </c>
      <c r="D22" s="22" t="s">
        <v>10</v>
      </c>
      <c r="E22" s="28" t="s">
        <v>5</v>
      </c>
    </row>
    <row r="23" spans="2:5">
      <c r="B23" s="12">
        <v>45845</v>
      </c>
      <c r="C23" s="11">
        <v>65</v>
      </c>
      <c r="D23" s="22" t="s">
        <v>10</v>
      </c>
      <c r="E23" s="28" t="s">
        <v>5</v>
      </c>
    </row>
    <row r="24" spans="2:5">
      <c r="B24" s="12" t="s">
        <v>60</v>
      </c>
      <c r="C24" s="11">
        <v>100</v>
      </c>
      <c r="D24" s="22" t="s">
        <v>10</v>
      </c>
      <c r="E24" s="28" t="s">
        <v>5</v>
      </c>
    </row>
    <row r="25" spans="2:5">
      <c r="B25" s="15"/>
      <c r="C25" s="16"/>
      <c r="D25" s="29"/>
      <c r="E25" s="25"/>
    </row>
    <row r="26" spans="2:5">
      <c r="B26" t="s">
        <v>8</v>
      </c>
      <c r="C26" s="19">
        <f>SUM(C4:C25)</f>
        <v>2494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Feuil2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2023-11-21T23:12:50Z</dcterms:modified>
</cp:coreProperties>
</file>