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C48"/>
  <c r="H2"/>
  <c r="T2"/>
  <c r="C27" i="2"/>
  <c r="Q2" i="1" l="1"/>
  <c r="C21"/>
  <c r="C14" l="1"/>
  <c r="C4"/>
  <c r="C37"/>
  <c r="C22"/>
  <c r="C44" l="1"/>
  <c r="C47" l="1"/>
  <c r="C46" l="1"/>
  <c r="C50"/>
  <c r="C17"/>
  <c r="C19"/>
  <c r="C45" l="1"/>
  <c r="C36" l="1"/>
  <c r="C32" l="1"/>
  <c r="C27"/>
  <c r="C40" l="1"/>
  <c r="C51" l="1"/>
  <c r="C30" l="1"/>
  <c r="C31"/>
  <c r="C42" l="1"/>
  <c r="C41" l="1"/>
  <c r="C29" l="1"/>
  <c r="C49" l="1"/>
  <c r="C39" l="1"/>
  <c r="C33" l="1"/>
  <c r="C38"/>
  <c r="C35"/>
  <c r="C23" l="1"/>
  <c r="C20"/>
  <c r="C24" l="1"/>
  <c r="C26" l="1"/>
  <c r="C43" l="1"/>
  <c r="C16" l="1"/>
  <c r="C15" l="1"/>
  <c r="C13"/>
  <c r="C12" l="1"/>
  <c r="C28" l="1"/>
  <c r="C18" l="1"/>
  <c r="C34" l="1"/>
  <c r="C25" l="1"/>
  <c r="C7" l="1"/>
  <c r="D25" s="1"/>
  <c r="D12" l="1"/>
  <c r="D14"/>
  <c r="D19"/>
  <c r="D27"/>
  <c r="M8"/>
  <c r="D38"/>
  <c r="D43"/>
  <c r="D23"/>
  <c r="D41"/>
  <c r="D15"/>
  <c r="D34"/>
  <c r="D13"/>
  <c r="Q3"/>
  <c r="D26"/>
  <c r="D37"/>
  <c r="D7"/>
  <c r="E7" s="1"/>
  <c r="D18"/>
  <c r="D30"/>
  <c r="D17"/>
  <c r="D33"/>
  <c r="D24"/>
  <c r="D22"/>
  <c r="D51"/>
  <c r="D46"/>
  <c r="D28"/>
  <c r="D44"/>
  <c r="M9"/>
  <c r="D35"/>
  <c r="D42"/>
  <c r="D31"/>
  <c r="D48"/>
  <c r="D49"/>
  <c r="D50"/>
  <c r="D47"/>
  <c r="D16"/>
  <c r="D20"/>
  <c r="D39"/>
  <c r="D21"/>
  <c r="D36"/>
  <c r="N8"/>
  <c r="N9"/>
  <c r="D40"/>
  <c r="D29"/>
  <c r="D45"/>
  <c r="D32"/>
  <c r="N10" l="1"/>
  <c r="M10"/>
  <c r="M11" l="1"/>
  <c r="N11"/>
  <c r="M12" l="1"/>
  <c r="N12"/>
  <c r="M13" l="1"/>
  <c r="N13"/>
  <c r="N14" l="1"/>
  <c r="M14"/>
  <c r="M15" l="1"/>
  <c r="N15"/>
  <c r="M16" l="1"/>
  <c r="N16"/>
  <c r="N17" l="1"/>
  <c r="M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N32" l="1"/>
  <c r="M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</calcChain>
</file>

<file path=xl/sharedStrings.xml><?xml version="1.0" encoding="utf-8"?>
<sst xmlns="http://schemas.openxmlformats.org/spreadsheetml/2006/main" count="103" uniqueCount="63">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</sst>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1256.9401918653241</c:v>
                </c:pt>
                <c:pt idx="1">
                  <c:v>1227.3395510848632</c:v>
                </c:pt>
                <c:pt idx="2">
                  <c:v>352.9</c:v>
                </c:pt>
                <c:pt idx="3">
                  <c:v>280.26488781326685</c:v>
                </c:pt>
                <c:pt idx="4">
                  <c:v>1070.6741058185385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1256.9401918653241</v>
          </cell>
        </row>
      </sheetData>
      <sheetData sheetId="1">
        <row r="4">
          <cell r="J4">
            <v>1227.3395510848632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3.2179888915345849</v>
          </cell>
        </row>
      </sheetData>
      <sheetData sheetId="4">
        <row r="47">
          <cell r="M47">
            <v>117.75</v>
          </cell>
          <cell r="O47">
            <v>1.7301351753919079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43.793717018076656</v>
          </cell>
        </row>
      </sheetData>
      <sheetData sheetId="8">
        <row r="4">
          <cell r="J4">
            <v>12.599174248599246</v>
          </cell>
        </row>
      </sheetData>
      <sheetData sheetId="9">
        <row r="4">
          <cell r="J4">
            <v>23.367067819919118</v>
          </cell>
        </row>
      </sheetData>
      <sheetData sheetId="10">
        <row r="4">
          <cell r="J4">
            <v>14.290266336367193</v>
          </cell>
        </row>
      </sheetData>
      <sheetData sheetId="11">
        <row r="4">
          <cell r="J4">
            <v>57.620286018960265</v>
          </cell>
        </row>
      </sheetData>
      <sheetData sheetId="12">
        <row r="4">
          <cell r="J4">
            <v>3.7809248167931369</v>
          </cell>
        </row>
      </sheetData>
      <sheetData sheetId="13">
        <row r="4">
          <cell r="J4">
            <v>173.15390715758974</v>
          </cell>
        </row>
      </sheetData>
      <sheetData sheetId="14">
        <row r="4">
          <cell r="J4">
            <v>5.8700276303493846</v>
          </cell>
        </row>
      </sheetData>
      <sheetData sheetId="15">
        <row r="4">
          <cell r="J4">
            <v>40.903144036505829</v>
          </cell>
        </row>
      </sheetData>
      <sheetData sheetId="16">
        <row r="4">
          <cell r="J4">
            <v>6.1118755029414462</v>
          </cell>
        </row>
      </sheetData>
      <sheetData sheetId="17">
        <row r="4">
          <cell r="J4">
            <v>9.6211244547731329</v>
          </cell>
        </row>
      </sheetData>
      <sheetData sheetId="18">
        <row r="4">
          <cell r="J4">
            <v>12.199233641903142</v>
          </cell>
        </row>
      </sheetData>
      <sheetData sheetId="19">
        <row r="4">
          <cell r="J4">
            <v>7.927506701944151</v>
          </cell>
        </row>
      </sheetData>
      <sheetData sheetId="20">
        <row r="4">
          <cell r="J4">
            <v>11.830248224791298</v>
          </cell>
        </row>
      </sheetData>
      <sheetData sheetId="21">
        <row r="4">
          <cell r="J4">
            <v>4.0205276061296296</v>
          </cell>
        </row>
      </sheetData>
      <sheetData sheetId="22">
        <row r="4">
          <cell r="J4">
            <v>21.33393062935555</v>
          </cell>
        </row>
      </sheetData>
      <sheetData sheetId="23">
        <row r="4">
          <cell r="J4">
            <v>48.206412883196329</v>
          </cell>
        </row>
      </sheetData>
      <sheetData sheetId="24">
        <row r="4">
          <cell r="J4">
            <v>40.92870492979813</v>
          </cell>
        </row>
      </sheetData>
      <sheetData sheetId="25">
        <row r="4">
          <cell r="J4">
            <v>46.729655125590057</v>
          </cell>
        </row>
      </sheetData>
      <sheetData sheetId="26">
        <row r="4">
          <cell r="J4">
            <v>2.281865790807637</v>
          </cell>
        </row>
      </sheetData>
      <sheetData sheetId="27">
        <row r="4">
          <cell r="J4">
            <v>4.777265363674343</v>
          </cell>
        </row>
      </sheetData>
      <sheetData sheetId="28">
        <row r="4">
          <cell r="J4">
            <v>280.26488781326685</v>
          </cell>
        </row>
      </sheetData>
      <sheetData sheetId="29">
        <row r="4">
          <cell r="J4">
            <v>0.95760778296523963</v>
          </cell>
        </row>
      </sheetData>
      <sheetData sheetId="30">
        <row r="4">
          <cell r="J4">
            <v>12.651958678810768</v>
          </cell>
        </row>
      </sheetData>
      <sheetData sheetId="31">
        <row r="4">
          <cell r="J4">
            <v>19.198860561924768</v>
          </cell>
        </row>
      </sheetData>
      <sheetData sheetId="32">
        <row r="4">
          <cell r="J4">
            <v>4.3985454044399912</v>
          </cell>
        </row>
      </sheetData>
      <sheetData sheetId="33">
        <row r="4">
          <cell r="J4">
            <v>2.3772123264647909</v>
          </cell>
        </row>
      </sheetData>
      <sheetData sheetId="34">
        <row r="4">
          <cell r="J4">
            <v>3.9881374589403022</v>
          </cell>
        </row>
      </sheetData>
      <sheetData sheetId="35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1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10.78+37.53</f>
        <v>48.31</v>
      </c>
      <c r="M2" t="s">
        <v>59</v>
      </c>
      <c r="N2" s="9">
        <f>352.9</f>
        <v>352.9</v>
      </c>
      <c r="P2" t="s">
        <v>8</v>
      </c>
      <c r="Q2" s="10">
        <f>N2+K2+H2</f>
        <v>451.21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0.10776036224080478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4187.1611287990254</v>
      </c>
      <c r="D7" s="20">
        <f>(C7*[1]Feuil1!$K$2-C4)/C4</f>
        <v>0.5011795874260192</v>
      </c>
      <c r="E7" s="31">
        <f>C7-C7/(1+D7)</f>
        <v>1397.9138169710686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1256.9401918653241</v>
      </c>
    </row>
    <row r="9" spans="2:20">
      <c r="M9" s="17" t="str">
        <f>IF(C13&gt;C7*[2]Params!F8,B13,"Others")</f>
        <v>BTC</v>
      </c>
      <c r="N9" s="18">
        <f>IF(C13&gt;C7*0.1,C13,C7)</f>
        <v>1227.3395510848632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352.9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280.26488781326685</v>
      </c>
    </row>
    <row r="12" spans="2:20">
      <c r="B12" s="7" t="s">
        <v>19</v>
      </c>
      <c r="C12" s="1">
        <f>[2]ETH!J4</f>
        <v>1256.9401918653241</v>
      </c>
      <c r="D12" s="20">
        <f>C12/$C$7</f>
        <v>0.30018911458175568</v>
      </c>
      <c r="M12" s="17" t="str">
        <f>IF(OR(M11="",M11="Others"),"",IF(C16&gt;C7*[2]Params!F8,B16,"Others"))</f>
        <v>Others</v>
      </c>
      <c r="N12" s="21">
        <f>IF(OR(M11="",M11="Others"),"",IF(C16&gt;$C$7*[2]Params!F$8,C16,SUM(C16:C51)))</f>
        <v>1070.6741058185385</v>
      </c>
    </row>
    <row r="13" spans="2:20">
      <c r="B13" s="7" t="s">
        <v>4</v>
      </c>
      <c r="C13" s="1">
        <f>[2]BTC!J4</f>
        <v>1227.3395510848632</v>
      </c>
      <c r="D13" s="20">
        <f t="shared" ref="D13:D51" si="0">C13/$C$7</f>
        <v>0.29311973275718972</v>
      </c>
      <c r="M13" s="17" t="str">
        <f>IF(OR(M12="",M12="Others"),"",IF(C17&gt;C7*[2]Params!F8,B17,"Others"))</f>
        <v/>
      </c>
      <c r="N13" s="18" t="str">
        <f>IF(OR(M12="",M12="Others"),"",IF(C17&gt;$C$7*[2]Params!F$8,C17,SUM(C17:C51)))</f>
        <v/>
      </c>
      <c r="Q13" s="23"/>
    </row>
    <row r="14" spans="2:20">
      <c r="B14" s="7" t="s">
        <v>59</v>
      </c>
      <c r="C14" s="1">
        <f>$N$2</f>
        <v>352.9</v>
      </c>
      <c r="D14" s="20">
        <f t="shared" si="0"/>
        <v>8.4281447296779777E-2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280.26488781326685</v>
      </c>
      <c r="D15" s="20">
        <f t="shared" si="0"/>
        <v>6.6934345059143516E-2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173.15390715758974</v>
      </c>
      <c r="D16" s="20">
        <f t="shared" si="0"/>
        <v>4.1353533296497304E-2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3.3435541574239641E-2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2.8121678716905126E-2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1.4938522324776353E-2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57.620286018960265</v>
      </c>
      <c r="D20" s="20">
        <f t="shared" si="0"/>
        <v>1.3761181919332323E-2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5</v>
      </c>
      <c r="C21" s="1">
        <f>H$2</f>
        <v>50</v>
      </c>
      <c r="D21" s="20">
        <f t="shared" si="0"/>
        <v>1.194126484794273E-2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1.1537650096082265E-2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32</v>
      </c>
      <c r="C23" s="9">
        <f>[2]MATIC!$J$4</f>
        <v>48.206412883196329</v>
      </c>
      <c r="D23" s="20">
        <f t="shared" si="0"/>
        <v>1.1512910872150516E-2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38</v>
      </c>
      <c r="C24" s="9">
        <f>[2]NEAR!$J$4</f>
        <v>46.729655125590057</v>
      </c>
      <c r="D24" s="20">
        <f t="shared" si="0"/>
        <v>1.1160223762153906E-2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45</v>
      </c>
      <c r="C25" s="9">
        <f>[2]ADA!$J$4</f>
        <v>43.793717018076656</v>
      </c>
      <c r="D25" s="20">
        <f t="shared" si="0"/>
        <v>1.04590474717742E-2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40.903144036505829</v>
      </c>
      <c r="D26" s="20">
        <f t="shared" si="0"/>
        <v>9.7687055210693065E-3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40.92870492979813</v>
      </c>
      <c r="D27" s="20">
        <f t="shared" si="0"/>
        <v>9.7748101090003731E-3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23.367067819919118</v>
      </c>
      <c r="D28" s="20">
        <f t="shared" si="0"/>
        <v>5.5806469111498785E-3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21.33393062935555</v>
      </c>
      <c r="D29" s="20">
        <f t="shared" si="0"/>
        <v>5.0950823178554424E-3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19.198860561924768</v>
      </c>
      <c r="D30" s="20">
        <f t="shared" si="0"/>
        <v>4.5851735749733247E-3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14.290266336367193</v>
      </c>
      <c r="D31" s="20">
        <f t="shared" si="0"/>
        <v>3.4128771014040179E-3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12.599174248599246</v>
      </c>
      <c r="D32" s="20">
        <f t="shared" si="0"/>
        <v>3.0090015313580685E-3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12.651958678810768</v>
      </c>
      <c r="D33" s="20">
        <f t="shared" si="0"/>
        <v>3.0216077885781394E-3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9.6211244547731329</v>
      </c>
      <c r="D34" s="20">
        <f t="shared" si="0"/>
        <v>2.2977679049892914E-3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12.199233641903142</v>
      </c>
      <c r="D35" s="20">
        <f t="shared" si="0"/>
        <v>2.9134855971979668E-3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11.830248224791298</v>
      </c>
      <c r="D36" s="20">
        <f t="shared" si="0"/>
        <v>2.8253625453827438E-3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2.5076656180679732E-3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7.927506701944151</v>
      </c>
      <c r="D38" s="20">
        <f t="shared" si="0"/>
        <v>1.8932891422351217E-3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6.1118755029414462</v>
      </c>
      <c r="D39" s="20">
        <f t="shared" si="0"/>
        <v>1.4596704819655397E-3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5.8700276303493846</v>
      </c>
      <c r="D40" s="20">
        <f t="shared" si="0"/>
        <v>1.4019110919748733E-3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37</v>
      </c>
      <c r="C41" s="9">
        <f>[2]GRT!$J$4</f>
        <v>4.3985454044399912</v>
      </c>
      <c r="D41" s="20">
        <f t="shared" si="0"/>
        <v>1.0504839124023861E-3</v>
      </c>
    </row>
    <row r="42" spans="2:14">
      <c r="B42" s="22" t="s">
        <v>56</v>
      </c>
      <c r="C42" s="9">
        <f>[2]SHIB!$J$4</f>
        <v>4.777265363674343</v>
      </c>
      <c r="D42" s="20">
        <f t="shared" si="0"/>
        <v>1.1409318191307753E-3</v>
      </c>
    </row>
    <row r="43" spans="2:14">
      <c r="B43" s="22" t="s">
        <v>23</v>
      </c>
      <c r="C43" s="9">
        <f>[2]LUNA!J4</f>
        <v>4.0205276061296296</v>
      </c>
      <c r="D43" s="20">
        <f t="shared" si="0"/>
        <v>9.6020369946518149E-4</v>
      </c>
    </row>
    <row r="44" spans="2:14">
      <c r="B44" s="22" t="s">
        <v>36</v>
      </c>
      <c r="C44" s="9">
        <f>[2]AMP!$J$4</f>
        <v>3.7809248167931369</v>
      </c>
      <c r="D44" s="20">
        <f t="shared" si="0"/>
        <v>9.0298049214972381E-4</v>
      </c>
    </row>
    <row r="45" spans="2:14">
      <c r="B45" s="7" t="s">
        <v>25</v>
      </c>
      <c r="C45" s="1">
        <f>[2]POLIS!J4</f>
        <v>3.2179888915345849</v>
      </c>
      <c r="D45" s="20">
        <f t="shared" si="0"/>
        <v>7.6853715263104248E-4</v>
      </c>
    </row>
    <row r="46" spans="2:14">
      <c r="B46" s="22" t="s">
        <v>40</v>
      </c>
      <c r="C46" s="9">
        <f>[2]SHPING!$J$4</f>
        <v>3.9881374589403022</v>
      </c>
      <c r="D46" s="20">
        <f t="shared" si="0"/>
        <v>9.5246811294414941E-4</v>
      </c>
    </row>
    <row r="47" spans="2:14">
      <c r="B47" s="22" t="s">
        <v>50</v>
      </c>
      <c r="C47" s="9">
        <f>[2]KAVA!$J$4</f>
        <v>2.3772123264647909</v>
      </c>
      <c r="D47" s="20">
        <f t="shared" si="0"/>
        <v>5.6773843980220326E-4</v>
      </c>
    </row>
    <row r="48" spans="2:14">
      <c r="B48" s="22" t="s">
        <v>62</v>
      </c>
      <c r="C48" s="10">
        <f>[2]SEI!$J$4</f>
        <v>2.281865790807637</v>
      </c>
      <c r="D48" s="20">
        <f t="shared" si="0"/>
        <v>5.4496727510988544E-4</v>
      </c>
    </row>
    <row r="49" spans="2:4">
      <c r="B49" s="7" t="s">
        <v>28</v>
      </c>
      <c r="C49" s="1">
        <f>[2]ATLAS!O47</f>
        <v>1.7301351753919079</v>
      </c>
      <c r="D49" s="20">
        <f t="shared" si="0"/>
        <v>4.1320004704193238E-4</v>
      </c>
    </row>
    <row r="50" spans="2:4">
      <c r="B50" s="7" t="s">
        <v>27</v>
      </c>
      <c r="C50" s="1">
        <f>[2]Ayman!$E$9</f>
        <v>1.6967935999999999</v>
      </c>
      <c r="D50" s="20">
        <f t="shared" si="0"/>
        <v>4.0523723539788388E-4</v>
      </c>
    </row>
    <row r="51" spans="2:4">
      <c r="B51" s="22" t="s">
        <v>43</v>
      </c>
      <c r="C51" s="9">
        <f>[2]TRX!$J$4</f>
        <v>0.95760778296523963</v>
      </c>
      <c r="D51" s="20">
        <f t="shared" si="0"/>
        <v>2.2870096313678374E-4</v>
      </c>
    </row>
  </sheetData>
  <autoFilter ref="B11:C11">
    <sortState ref="B12:C51">
      <sortCondition descending="1" ref="C11"/>
    </sortState>
  </autoFilter>
  <conditionalFormatting sqref="M8:N23 N13:N40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0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2023-12-16T21:56:07Z</dcterms:modified>
</cp:coreProperties>
</file>