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Feuil2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Q2" i="1"/>
  <c r="T2"/>
  <c r="K2"/>
  <c r="H2"/>
  <c r="C50" l="1"/>
  <c r="C26" i="2" l="1"/>
  <c r="C15" i="1" l="1"/>
  <c r="C4"/>
  <c r="C39"/>
  <c r="C23"/>
  <c r="C43" l="1"/>
  <c r="C44" l="1"/>
  <c r="C42" l="1"/>
  <c r="C47"/>
  <c r="C27"/>
  <c r="C18"/>
  <c r="C46" l="1"/>
  <c r="C31" l="1"/>
  <c r="C35" l="1"/>
  <c r="C26"/>
  <c r="C25"/>
  <c r="C38" l="1"/>
  <c r="C33" l="1"/>
  <c r="C34" l="1"/>
  <c r="C30" l="1"/>
  <c r="C20" l="1"/>
  <c r="C21"/>
  <c r="C49" l="1"/>
  <c r="C22" l="1"/>
  <c r="C24" l="1"/>
  <c r="C28" l="1"/>
  <c r="C32"/>
  <c r="C29"/>
  <c r="C13" l="1"/>
  <c r="C12" l="1"/>
  <c r="C40" l="1"/>
  <c r="C45" l="1"/>
  <c r="C36" l="1"/>
  <c r="C16" l="1"/>
  <c r="C41" l="1"/>
  <c r="C14"/>
  <c r="C48" l="1"/>
  <c r="C37" l="1"/>
  <c r="C19" l="1"/>
  <c r="C17" l="1"/>
  <c r="C7" l="1"/>
  <c r="D42" l="1"/>
  <c r="M8"/>
  <c r="D41"/>
  <c r="D34"/>
  <c r="D36"/>
  <c r="D38"/>
  <c r="D23"/>
  <c r="N8"/>
  <c r="D14"/>
  <c r="D45"/>
  <c r="D48"/>
  <c r="D24"/>
  <c r="Q3"/>
  <c r="D12"/>
  <c r="D13"/>
  <c r="D35"/>
  <c r="D7"/>
  <c r="E7" s="1"/>
  <c r="N9"/>
  <c r="D46"/>
  <c r="D39"/>
  <c r="D22"/>
  <c r="D50"/>
  <c r="D19"/>
  <c r="D44"/>
  <c r="D21"/>
  <c r="D32"/>
  <c r="D27"/>
  <c r="D47"/>
  <c r="D37"/>
  <c r="D49"/>
  <c r="D28"/>
  <c r="D18"/>
  <c r="D43"/>
  <c r="D29"/>
  <c r="D26"/>
  <c r="D15"/>
  <c r="D16"/>
  <c r="D40"/>
  <c r="D25"/>
  <c r="D31"/>
  <c r="D33"/>
  <c r="M9"/>
  <c r="D20"/>
  <c r="D30"/>
  <c r="D17"/>
  <c r="M10" l="1"/>
  <c r="N10"/>
  <c r="M11" l="1"/>
  <c r="N11"/>
  <c r="M12" l="1"/>
  <c r="N12"/>
  <c r="M13" l="1"/>
  <c r="N13"/>
  <c r="N14" l="1"/>
  <c r="M14"/>
  <c r="M15" l="1"/>
  <c r="N15"/>
  <c r="N16" l="1"/>
  <c r="M16"/>
  <c r="N17" l="1"/>
  <c r="M17"/>
  <c r="N18" l="1"/>
  <c r="M18"/>
  <c r="M19" l="1"/>
  <c r="N19"/>
  <c r="M20" l="1"/>
  <c r="N20"/>
  <c r="M21" l="1"/>
  <c r="M22" s="1"/>
  <c r="N21"/>
  <c r="M23" l="1"/>
  <c r="N23"/>
  <c r="N24" l="1"/>
  <c r="M24"/>
  <c r="N25" l="1"/>
  <c r="M25"/>
  <c r="M26" l="1"/>
  <c r="N26"/>
  <c r="M27" l="1"/>
  <c r="N27"/>
  <c r="M28" l="1"/>
  <c r="N28"/>
  <c r="N29" l="1"/>
  <c r="M29"/>
  <c r="M30" l="1"/>
  <c r="N30"/>
  <c r="M31" l="1"/>
  <c r="N31"/>
  <c r="N32" l="1"/>
  <c r="M32"/>
  <c r="N33" l="1"/>
  <c r="M33"/>
  <c r="N34" l="1"/>
  <c r="M34"/>
  <c r="M35" l="1"/>
  <c r="N35"/>
  <c r="M36" l="1"/>
  <c r="N36"/>
  <c r="M37" l="1"/>
  <c r="N37"/>
  <c r="M38" l="1"/>
  <c r="N38"/>
  <c r="M39" l="1"/>
  <c r="N39"/>
</calcChain>
</file>

<file path=xl/sharedStrings.xml><?xml version="1.0" encoding="utf-8"?>
<sst xmlns="http://schemas.openxmlformats.org/spreadsheetml/2006/main" count="100" uniqueCount="62">
  <si>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</si>
  <si>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</si>
  <si>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</si>
  <si>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</si>
  <si>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</si>
  <si>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</si>
  <si>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</si>
  <si>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</si>
  <si>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</si>
  <si>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</si>
  <si>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</si>
  <si>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</si>
  <si>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</si>
  <si>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</si>
  <si>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</si>
  <si>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</si>
  <si>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</si>
  <si>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</si>
  <si>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</si>
  <si>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</si>
  <si>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</si>
  <si>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</si>
  <si>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</si>
  <si>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</si>
  <si>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</si>
  <si>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</si>
  <si>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</si>
  <si>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</si>
  <si>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</si>
  <si>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</si>
  <si>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</si>
  <si>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</si>
  <si>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</si>
  <si>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</si>
  <si>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</si>
  <si>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</si>
  <si>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</si>
  <si>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</si>
  <si>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</si>
  <si>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</si>
  <si>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</si>
  <si>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</si>
  <si>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</si>
  <si>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</si>
  <si>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</si>
  <si>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</si>
  <si>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</si>
  <si>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</si>
  <si>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</si>
  <si>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</si>
  <si>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</si>
  <si>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</si>
  <si>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</si>
  <si>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</si>
  <si>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</si>
  <si>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</si>
  <si>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</si>
  <si>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</si>
  <si>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</si>
  <si>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19/6/2024</t>
  </si>
  <si>
    <t>16/10/2025</t>
  </si>
  <si>
    <t>FDUSD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</si>
</sst>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5"/>
                <c:pt idx="0">
                  <c:v>BTC</c:v>
                </c:pt>
                <c:pt idx="1">
                  <c:v>ETH</c:v>
                </c:pt>
                <c:pt idx="2">
                  <c:v>SOL</c:v>
                </c:pt>
                <c:pt idx="3">
                  <c:v>FDUSD</c:v>
                </c:pt>
                <c:pt idx="4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1121.872197538273</c:v>
                </c:pt>
                <c:pt idx="1">
                  <c:v>1108.1050125759582</c:v>
                </c:pt>
                <c:pt idx="2">
                  <c:v>217.00951344775686</c:v>
                </c:pt>
                <c:pt idx="3">
                  <c:v>202.5</c:v>
                </c:pt>
                <c:pt idx="4">
                  <c:v>833.73802681909899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0.93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1108.1050125759582</v>
          </cell>
        </row>
      </sheetData>
      <sheetData sheetId="1">
        <row r="4">
          <cell r="J4">
            <v>1121.872197538273</v>
          </cell>
        </row>
      </sheetData>
      <sheetData sheetId="2">
        <row r="2">
          <cell r="Y2">
            <v>69.150000000000006</v>
          </cell>
        </row>
      </sheetData>
      <sheetData sheetId="3">
        <row r="4">
          <cell r="J4">
            <v>2.1895508124093803</v>
          </cell>
        </row>
      </sheetData>
      <sheetData sheetId="4">
        <row r="46">
          <cell r="M46">
            <v>104.06999999999998</v>
          </cell>
          <cell r="O46">
            <v>1.8085667071763112</v>
          </cell>
        </row>
      </sheetData>
      <sheetData sheetId="5">
        <row r="4">
          <cell r="C4">
            <v>-40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44.304893017867151</v>
          </cell>
        </row>
      </sheetData>
      <sheetData sheetId="8">
        <row r="4">
          <cell r="J4">
            <v>8.8474327247238929</v>
          </cell>
        </row>
      </sheetData>
      <sheetData sheetId="9">
        <row r="4">
          <cell r="J4">
            <v>20.817025509218411</v>
          </cell>
        </row>
      </sheetData>
      <sheetData sheetId="10">
        <row r="4">
          <cell r="J4">
            <v>11.212879758700174</v>
          </cell>
        </row>
      </sheetData>
      <sheetData sheetId="11">
        <row r="4">
          <cell r="J4">
            <v>54.057433951188401</v>
          </cell>
        </row>
      </sheetData>
      <sheetData sheetId="12">
        <row r="4">
          <cell r="J4">
            <v>2.369578806832501</v>
          </cell>
        </row>
      </sheetData>
      <sheetData sheetId="13">
        <row r="4">
          <cell r="J4">
            <v>160.06164012187108</v>
          </cell>
        </row>
      </sheetData>
      <sheetData sheetId="14">
        <row r="4">
          <cell r="J4">
            <v>4.844547065425723</v>
          </cell>
        </row>
      </sheetData>
      <sheetData sheetId="15">
        <row r="4">
          <cell r="J4">
            <v>36.717066622240573</v>
          </cell>
        </row>
      </sheetData>
      <sheetData sheetId="16">
        <row r="4">
          <cell r="J4">
            <v>5.7124016416099748</v>
          </cell>
        </row>
      </sheetData>
      <sheetData sheetId="17">
        <row r="4">
          <cell r="J4">
            <v>10.512682475925368</v>
          </cell>
        </row>
      </sheetData>
      <sheetData sheetId="18">
        <row r="4">
          <cell r="J4">
            <v>13.108485601016881</v>
          </cell>
        </row>
      </sheetData>
      <sheetData sheetId="19">
        <row r="4">
          <cell r="J4">
            <v>7.8165366333196724</v>
          </cell>
        </row>
      </sheetData>
      <sheetData sheetId="20">
        <row r="4">
          <cell r="J4">
            <v>11.741583336662826</v>
          </cell>
        </row>
      </sheetData>
      <sheetData sheetId="21">
        <row r="4">
          <cell r="J4">
            <v>2.3879573745143796</v>
          </cell>
        </row>
      </sheetData>
      <sheetData sheetId="22">
        <row r="4">
          <cell r="J4">
            <v>26.436022658154318</v>
          </cell>
        </row>
      </sheetData>
      <sheetData sheetId="23">
        <row r="4">
          <cell r="J4">
            <v>42.074666935772747</v>
          </cell>
        </row>
      </sheetData>
      <sheetData sheetId="24">
        <row r="4">
          <cell r="J4">
            <v>42.787053774103079</v>
          </cell>
        </row>
      </sheetData>
      <sheetData sheetId="25">
        <row r="4">
          <cell r="J4">
            <v>43.995236197314973</v>
          </cell>
        </row>
      </sheetData>
      <sheetData sheetId="26">
        <row r="4">
          <cell r="J4">
            <v>3.7474161765543004</v>
          </cell>
        </row>
      </sheetData>
      <sheetData sheetId="27">
        <row r="4">
          <cell r="J4">
            <v>217.00951344775686</v>
          </cell>
        </row>
      </sheetData>
      <sheetData sheetId="28">
        <row r="4">
          <cell r="J4">
            <v>0.99309021599761194</v>
          </cell>
        </row>
      </sheetData>
      <sheetData sheetId="29">
        <row r="4">
          <cell r="J4">
            <v>11.9353611460542</v>
          </cell>
        </row>
      </sheetData>
      <sheetData sheetId="30">
        <row r="4">
          <cell r="J4">
            <v>19.215077647929427</v>
          </cell>
        </row>
      </sheetData>
      <sheetData sheetId="31">
        <row r="4">
          <cell r="J4">
            <v>4.0831822109029909</v>
          </cell>
        </row>
      </sheetData>
      <sheetData sheetId="32">
        <row r="4">
          <cell r="J4">
            <v>2.3346135271059389</v>
          </cell>
        </row>
      </sheetData>
      <sheetData sheetId="33">
        <row r="4">
          <cell r="J4">
            <v>2.6183469973680014</v>
          </cell>
        </row>
      </sheetData>
      <sheetData sheetId="34">
        <row r="8">
          <cell r="F8">
            <v>0.05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0"/>
  <sheetViews>
    <sheetView tabSelected="1" workbookViewId="0">
      <selection activeCell="N3" sqref="N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0.19</f>
        <v>0.19</v>
      </c>
      <c r="J2" t="s">
        <v>6</v>
      </c>
      <c r="K2" s="9">
        <f>29.59+9.93</f>
        <v>39.519999999999996</v>
      </c>
      <c r="M2" t="s">
        <v>61</v>
      </c>
      <c r="N2" s="9">
        <v>202.5</v>
      </c>
      <c r="P2" t="s">
        <v>8</v>
      </c>
      <c r="Q2" s="10">
        <f>N2+K2+H2</f>
        <v>242.20999999999998</v>
      </c>
      <c r="S2" s="7" t="s">
        <v>1</v>
      </c>
      <c r="T2" s="7">
        <f>1.6*3</f>
        <v>4.8000000000000007</v>
      </c>
    </row>
    <row r="3" spans="2:20">
      <c r="B3" s="26"/>
      <c r="C3" s="11"/>
      <c r="D3" s="7"/>
      <c r="E3" s="7"/>
      <c r="Q3" s="30">
        <f>Q2/C7</f>
        <v>6.905205048690434E-2</v>
      </c>
    </row>
    <row r="4" spans="2:20">
      <c r="B4" t="s">
        <v>30</v>
      </c>
      <c r="C4" s="19">
        <f>Investissement!C26</f>
        <v>2494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3507.6438468099495</v>
      </c>
      <c r="D7" s="20">
        <f>(C7*[1]Feuil1!$K$2-C4)/C4</f>
        <v>0.30798266941990898</v>
      </c>
      <c r="E7" s="31">
        <f>C7-C7/(1+D7)</f>
        <v>825.92341670242286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BTC</v>
      </c>
      <c r="N8" s="18">
        <f>IF(C12&gt;C7*[2]Params!F8,C12,C7)</f>
        <v>1121.872197538273</v>
      </c>
    </row>
    <row r="9" spans="2:20">
      <c r="M9" s="17" t="str">
        <f>IF(C13&gt;C7*[2]Params!F8,B13,"Others")</f>
        <v>ETH</v>
      </c>
      <c r="N9" s="18">
        <f>IF(C13&gt;C7*0.1,C13,C7)</f>
        <v>1108.1050125759582</v>
      </c>
    </row>
    <row r="10" spans="2:20">
      <c r="M10" s="17" t="str">
        <f>IF(OR(M9="",M9="Others"),"",IF(C14&gt;C7*[2]Params!F8,B14,"Others"))</f>
        <v>SOL</v>
      </c>
      <c r="N10" s="18">
        <f>IF(OR(M9="",M9="Others"),"",IF(C14&gt;$C$7*[2]Params!F8,C14,SUM(C14:C39)))</f>
        <v>217.00951344775686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>FDUSD</v>
      </c>
      <c r="N11" s="18">
        <f>IF(OR(M10="",M10="Others"),"",IF(C15&gt;$C$7*[2]Params!F$8,C15,SUM(C15:C39)))</f>
        <v>202.5</v>
      </c>
    </row>
    <row r="12" spans="2:20">
      <c r="B12" s="7" t="s">
        <v>4</v>
      </c>
      <c r="C12" s="1">
        <f>[2]BTC!J4</f>
        <v>1121.872197538273</v>
      </c>
      <c r="D12" s="20">
        <f>C12/$C$7</f>
        <v>0.31983640487290843</v>
      </c>
      <c r="M12" s="17" t="str">
        <f>IF(OR(M11="",M11="Others"),"",IF(C16&gt;C7*[2]Params!F8,B16,"Others"))</f>
        <v>Others</v>
      </c>
      <c r="N12" s="21">
        <f>IF(OR(M11="",M11="Others"),"",IF(C16&gt;$C$7*[2]Params!F$8,C16,SUM(C16:C39)))</f>
        <v>833.73802681909899</v>
      </c>
    </row>
    <row r="13" spans="2:20">
      <c r="B13" s="7" t="s">
        <v>19</v>
      </c>
      <c r="C13" s="1">
        <f>[2]ETH!J4</f>
        <v>1108.1050125759582</v>
      </c>
      <c r="D13" s="20">
        <f t="shared" ref="D13:D50" si="0">C13/$C$7</f>
        <v>0.3159114952858546</v>
      </c>
      <c r="M13" s="17" t="str">
        <f>IF(OR(M12="",M12="Others"),"",IF(C17&gt;C7*[2]Params!F8,B17,"Others"))</f>
        <v/>
      </c>
      <c r="N13" s="18" t="str">
        <f>IF(OR(M12="",M12="Others"),"",IF(C17&gt;$C$7*[2]Params!F$8,C17,SUM(C17:C39)))</f>
        <v/>
      </c>
      <c r="Q13" s="23"/>
    </row>
    <row r="14" spans="2:20">
      <c r="B14" s="7" t="s">
        <v>24</v>
      </c>
      <c r="C14" s="1">
        <f>[2]SOL!J4</f>
        <v>217.00951344775686</v>
      </c>
      <c r="D14" s="20">
        <f t="shared" si="0"/>
        <v>6.186760199303519E-2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61</v>
      </c>
      <c r="C15" s="1">
        <f>$N$2</f>
        <v>202.5</v>
      </c>
      <c r="D15" s="20">
        <f t="shared" si="0"/>
        <v>5.7731060747277692E-2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26</v>
      </c>
      <c r="C16" s="1">
        <f>[2]BNB!J4</f>
        <v>160.06164012187108</v>
      </c>
      <c r="D16" s="20">
        <f t="shared" si="0"/>
        <v>4.5632238366343898E-2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20</v>
      </c>
      <c r="C17" s="1">
        <f>[2]ATLAS!M46</f>
        <v>104.06999999999998</v>
      </c>
      <c r="D17" s="20">
        <f t="shared" si="0"/>
        <v>2.9669488849230558E-2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7" t="s">
        <v>21</v>
      </c>
      <c r="C18" s="1">
        <f>[2]DefiCake!$Y$2</f>
        <v>69.150000000000006</v>
      </c>
      <c r="D18" s="20">
        <f>C18/$C$7</f>
        <v>1.971408815147779E-2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22" t="s">
        <v>47</v>
      </c>
      <c r="C19" s="9">
        <f>[2]AVAX!$J$4</f>
        <v>54.057433951188401</v>
      </c>
      <c r="D19" s="20">
        <f>C19/$C$7</f>
        <v>1.5411323472977823E-2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22" t="s">
        <v>38</v>
      </c>
      <c r="C20" s="9">
        <f>[2]NEAR!$J$4</f>
        <v>43.995236197314973</v>
      </c>
      <c r="D20" s="20">
        <f t="shared" si="0"/>
        <v>1.2542674832088993E-2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22" t="s">
        <v>32</v>
      </c>
      <c r="C21" s="9">
        <f>[2]MATIC!$J$4</f>
        <v>42.074666935772747</v>
      </c>
      <c r="D21" s="20">
        <f t="shared" si="0"/>
        <v>1.1995136556990482E-2</v>
      </c>
      <c r="M21" s="17" t="str">
        <f>IF(OR(M20="",M20="Others"),"",IF(C25&gt;C7*[2]Params!F8,B25,"Others"))</f>
        <v/>
      </c>
      <c r="N21" s="18" t="str">
        <f>IF(OR(M20="",M20="Others"),"",IF(C25&gt;$C$7*[2]Params!F$8,C25,SUM(C25:C47)))</f>
        <v/>
      </c>
    </row>
    <row r="22" spans="2:17">
      <c r="B22" s="22" t="s">
        <v>45</v>
      </c>
      <c r="C22" s="9">
        <f>[2]ADA!$J$4</f>
        <v>44.304893017867151</v>
      </c>
      <c r="D22" s="20">
        <f t="shared" si="0"/>
        <v>1.2630955408474705E-2</v>
      </c>
      <c r="M22" s="17" t="str">
        <f>IF(OR(M21="",M21="Others"),"",IF(C26&gt;C7*[2]Params!F8,B26,"Others"))</f>
        <v/>
      </c>
      <c r="N22" s="18"/>
    </row>
    <row r="23" spans="2:17">
      <c r="B23" s="7" t="s">
        <v>6</v>
      </c>
      <c r="C23" s="1">
        <f>$K$2</f>
        <v>39.519999999999996</v>
      </c>
      <c r="D23" s="20">
        <f t="shared" si="0"/>
        <v>1.1266822324604514E-2</v>
      </c>
      <c r="M23" s="17" t="str">
        <f>IF(OR(M22="",M22="Others"),"",IF(C27&gt;C7*[2]Params!F8,B27,"Others"))</f>
        <v/>
      </c>
      <c r="N23" s="18" t="str">
        <f>IF(OR(M22="",M22="Others"),"",IF(C27&gt;$C$7*[2]Params!F$8,C27,SUM(C27:C49)))</f>
        <v/>
      </c>
    </row>
    <row r="24" spans="2:17">
      <c r="B24" s="22" t="s">
        <v>42</v>
      </c>
      <c r="C24" s="1">
        <f>[2]DOT!$J$4</f>
        <v>36.717066622240573</v>
      </c>
      <c r="D24" s="20">
        <f t="shared" si="0"/>
        <v>1.0467729400644013E-2</v>
      </c>
      <c r="M24" s="17" t="str">
        <f>IF(OR(M23="",M23="Others"),"",IF(C28&gt;C7*[2]Params!F9,B28,"Others"))</f>
        <v/>
      </c>
      <c r="N24" s="18" t="str">
        <f>IF(OR(M23="",M23="Others"),"",IF(C28&gt;$C$7*[2]Params!F$8,C28,SUM(C28:C50)))</f>
        <v/>
      </c>
    </row>
    <row r="25" spans="2:17">
      <c r="B25" s="22" t="s">
        <v>57</v>
      </c>
      <c r="C25" s="9">
        <f>[2]MINA!$J$4</f>
        <v>42.787053774103079</v>
      </c>
      <c r="D25" s="20">
        <f t="shared" si="0"/>
        <v>1.2198232101875466E-2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7" t="s">
        <v>49</v>
      </c>
      <c r="C26" s="1">
        <f>[2]LUNC!J4</f>
        <v>26.436022658154318</v>
      </c>
      <c r="D26" s="20">
        <f t="shared" si="0"/>
        <v>7.5366895308361303E-3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7" t="s">
        <v>22</v>
      </c>
      <c r="C27" s="1">
        <f>-[2]BIGTIME!$C$4</f>
        <v>40</v>
      </c>
      <c r="D27" s="20">
        <f t="shared" si="0"/>
        <v>1.1403666320449915E-2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22" t="s">
        <v>41</v>
      </c>
      <c r="C28" s="1">
        <f>[2]XRP!$J$4</f>
        <v>19.215077647929427</v>
      </c>
      <c r="D28" s="20">
        <f t="shared" si="0"/>
        <v>5.4780583454630688E-3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22" t="s">
        <v>48</v>
      </c>
      <c r="C29" s="9">
        <f>[2]APE!$J$4</f>
        <v>20.817025509218411</v>
      </c>
      <c r="D29" s="20">
        <f t="shared" si="0"/>
        <v>5.934760317285518E-3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22" t="s">
        <v>52</v>
      </c>
      <c r="C30" s="9">
        <f>[2]LDO!$J$4</f>
        <v>13.108485601016881</v>
      </c>
      <c r="D30" s="20">
        <f t="shared" si="0"/>
        <v>3.7371198940104712E-3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44</v>
      </c>
      <c r="C31" s="9">
        <f>[2]LTC!$J$4</f>
        <v>11.741583336662826</v>
      </c>
      <c r="D31" s="20">
        <f t="shared" si="0"/>
        <v>3.3474274611264448E-3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31</v>
      </c>
      <c r="C32" s="9">
        <f>[2]ATOM!$J$4</f>
        <v>11.212879758700174</v>
      </c>
      <c r="D32" s="20">
        <f t="shared" si="0"/>
        <v>3.1966984814885933E-3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55</v>
      </c>
      <c r="C33" s="9">
        <f>[2]UNI!$J$4</f>
        <v>11.9353611460542</v>
      </c>
      <c r="D33" s="20">
        <f t="shared" si="0"/>
        <v>3.4026718980916192E-3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53</v>
      </c>
      <c r="C34" s="9">
        <f>[2]ICP!$J$4</f>
        <v>10.512682475925368</v>
      </c>
      <c r="D34" s="20">
        <f t="shared" si="0"/>
        <v>2.9970780772073536E-3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22" t="s">
        <v>46</v>
      </c>
      <c r="C35" s="9">
        <f>[2]ALGO!$J$4</f>
        <v>8.8474327247238929</v>
      </c>
      <c r="D35" s="20">
        <f t="shared" si="0"/>
        <v>2.5223292646345068E-3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22" t="s">
        <v>54</v>
      </c>
      <c r="C36" s="9">
        <f>[2]LINK!$J$4</f>
        <v>7.8165366333196724</v>
      </c>
      <c r="D36" s="20">
        <f t="shared" si="0"/>
        <v>2.2284293886987629E-3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22" t="s">
        <v>33</v>
      </c>
      <c r="C37" s="1">
        <f>[2]EGLD!$J$4</f>
        <v>5.7124016416099748</v>
      </c>
      <c r="D37" s="20">
        <f t="shared" si="0"/>
        <v>1.6285580552327617E-3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22" t="s">
        <v>51</v>
      </c>
      <c r="C38" s="9">
        <f>[2]DOGE!$J$4</f>
        <v>4.844547065425723</v>
      </c>
      <c r="D38" s="20">
        <f t="shared" si="0"/>
        <v>1.3811399551957445E-3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7" t="s">
        <v>1</v>
      </c>
      <c r="C39" s="1">
        <f>$T$2</f>
        <v>4.8000000000000007</v>
      </c>
      <c r="D39" s="20">
        <f t="shared" si="0"/>
        <v>1.3684399584539899E-3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56</v>
      </c>
      <c r="C40" s="9">
        <f>[2]SHIB!$J$4</f>
        <v>3.7474161765543004</v>
      </c>
      <c r="D40" s="20">
        <f t="shared" si="0"/>
        <v>1.0683570910320365E-3</v>
      </c>
    </row>
    <row r="41" spans="2:14">
      <c r="B41" s="22" t="s">
        <v>37</v>
      </c>
      <c r="C41" s="9">
        <f>[2]GRT!$J$4</f>
        <v>4.0831822109029909</v>
      </c>
      <c r="D41" s="20">
        <f t="shared" si="0"/>
        <v>1.1640811864683663E-3</v>
      </c>
    </row>
    <row r="42" spans="2:14">
      <c r="B42" s="22" t="s">
        <v>40</v>
      </c>
      <c r="C42" s="9">
        <f>[2]SHPING!$J$4</f>
        <v>2.6183469973680014</v>
      </c>
      <c r="D42" s="20">
        <f t="shared" si="0"/>
        <v>7.4646888672841598E-4</v>
      </c>
    </row>
    <row r="43" spans="2:14">
      <c r="B43" s="22" t="s">
        <v>36</v>
      </c>
      <c r="C43" s="9">
        <f>[2]AMP!$J$4</f>
        <v>2.369578806832501</v>
      </c>
      <c r="D43" s="20">
        <f t="shared" si="0"/>
        <v>6.7554715082819214E-4</v>
      </c>
    </row>
    <row r="44" spans="2:14">
      <c r="B44" s="22" t="s">
        <v>50</v>
      </c>
      <c r="C44" s="9">
        <f>[2]KAVA!$J$4</f>
        <v>2.3346135271059389</v>
      </c>
      <c r="D44" s="20">
        <f t="shared" si="0"/>
        <v>6.6557884125811948E-4</v>
      </c>
    </row>
    <row r="45" spans="2:14">
      <c r="B45" s="22" t="s">
        <v>23</v>
      </c>
      <c r="C45" s="9">
        <f>[2]LUNA!J4</f>
        <v>2.3879573745143796</v>
      </c>
      <c r="D45" s="20">
        <f t="shared" si="0"/>
        <v>6.8078672716049085E-4</v>
      </c>
    </row>
    <row r="46" spans="2:14">
      <c r="B46" s="7" t="s">
        <v>25</v>
      </c>
      <c r="C46" s="1">
        <f>[2]POLIS!J4</f>
        <v>2.1895508124093803</v>
      </c>
      <c r="D46" s="20">
        <f t="shared" si="0"/>
        <v>6.2422267140966497E-4</v>
      </c>
    </row>
    <row r="47" spans="2:14">
      <c r="B47" s="7" t="s">
        <v>27</v>
      </c>
      <c r="C47" s="1">
        <f>[2]Ayman!$E$9</f>
        <v>1.6967935999999999</v>
      </c>
      <c r="D47" s="20">
        <f t="shared" si="0"/>
        <v>4.8374170072687408E-4</v>
      </c>
    </row>
    <row r="48" spans="2:14">
      <c r="B48" s="7" t="s">
        <v>28</v>
      </c>
      <c r="C48" s="1">
        <f>[2]ATLAS!O46</f>
        <v>1.8085667071763112</v>
      </c>
      <c r="D48" s="20">
        <f t="shared" si="0"/>
        <v>5.1560728117283757E-4</v>
      </c>
    </row>
    <row r="49" spans="2:4">
      <c r="B49" s="22" t="s">
        <v>43</v>
      </c>
      <c r="C49" s="9">
        <f>[2]TRX!$J$4</f>
        <v>0.99309021599761194</v>
      </c>
      <c r="D49" s="20">
        <f t="shared" si="0"/>
        <v>2.8312173623350743E-4</v>
      </c>
    </row>
    <row r="50" spans="2:4">
      <c r="B50" s="7" t="s">
        <v>5</v>
      </c>
      <c r="C50" s="1">
        <f>H$2</f>
        <v>0.19</v>
      </c>
      <c r="D50" s="20">
        <f t="shared" si="0"/>
        <v>5.4167415022137091E-5</v>
      </c>
    </row>
  </sheetData>
  <autoFilter ref="B11:C11">
    <sortState ref="B12:C50">
      <sortCondition descending="1" ref="C11"/>
    </sortState>
  </autoFilter>
  <conditionalFormatting sqref="M8:N23 N13:N39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39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6"/>
  <sheetViews>
    <sheetView workbookViewId="0">
      <selection activeCell="C26" sqref="C26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59</v>
      </c>
      <c r="C22" s="11">
        <v>50</v>
      </c>
      <c r="D22" s="22" t="s">
        <v>10</v>
      </c>
      <c r="E22" s="28" t="s">
        <v>5</v>
      </c>
    </row>
    <row r="23" spans="2:5">
      <c r="B23" s="12">
        <v>45845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5"/>
      <c r="C25" s="16"/>
      <c r="D25" s="29"/>
      <c r="E25" s="25"/>
    </row>
    <row r="26" spans="2:5">
      <c r="B26" t="s">
        <v>8</v>
      </c>
      <c r="C26" s="19">
        <f>SUM(C4:C25)</f>
        <v>2494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Feuil2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2023-11-25T18:16:16Z</dcterms:modified>
</cp:coreProperties>
</file>