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K2" i="1"/>
  <c r="N2"/>
  <c r="C48"/>
  <c r="H2"/>
  <c r="T2"/>
  <c r="C27" i="2"/>
  <c r="Q2" i="1" l="1"/>
  <c r="C21"/>
  <c r="C14" l="1"/>
  <c r="C4"/>
  <c r="C37"/>
  <c r="C22"/>
  <c r="C44" l="1"/>
  <c r="C47" l="1"/>
  <c r="C46" l="1"/>
  <c r="C50"/>
  <c r="C17"/>
  <c r="C19"/>
  <c r="C45" l="1"/>
  <c r="C36" l="1"/>
  <c r="C32" l="1"/>
  <c r="C27"/>
  <c r="C40" l="1"/>
  <c r="C51" l="1"/>
  <c r="C30" l="1"/>
  <c r="C31"/>
  <c r="C42" l="1"/>
  <c r="C41" l="1"/>
  <c r="C29" l="1"/>
  <c r="C49" l="1"/>
  <c r="C39" l="1"/>
  <c r="C33" l="1"/>
  <c r="C38"/>
  <c r="C35"/>
  <c r="C23" l="1"/>
  <c r="C20"/>
  <c r="C24" l="1"/>
  <c r="C25" l="1"/>
  <c r="C26"/>
  <c r="C18" l="1"/>
  <c r="C43" l="1"/>
  <c r="C16" l="1"/>
  <c r="C15" l="1"/>
  <c r="C13"/>
  <c r="C12" l="1"/>
  <c r="C28" l="1"/>
  <c r="C34" l="1"/>
  <c r="C7" l="1"/>
  <c r="D51" l="1"/>
  <c r="D33"/>
  <c r="D25"/>
  <c r="D38"/>
  <c r="D35"/>
  <c r="D19"/>
  <c r="Q3"/>
  <c r="D16"/>
  <c r="D15"/>
  <c r="D49"/>
  <c r="D17"/>
  <c r="N9"/>
  <c r="D18"/>
  <c r="D21"/>
  <c r="D7"/>
  <c r="E7" s="1"/>
  <c r="D46"/>
  <c r="D14"/>
  <c r="D45"/>
  <c r="D22"/>
  <c r="D31"/>
  <c r="D48"/>
  <c r="M9"/>
  <c r="M8"/>
  <c r="D13"/>
  <c r="D39"/>
  <c r="D41"/>
  <c r="D47"/>
  <c r="D30"/>
  <c r="D29"/>
  <c r="D37"/>
  <c r="N8"/>
  <c r="D12"/>
  <c r="D44"/>
  <c r="D24"/>
  <c r="D34"/>
  <c r="D43"/>
  <c r="D23"/>
  <c r="D27"/>
  <c r="D42"/>
  <c r="D20"/>
  <c r="D26"/>
  <c r="D50"/>
  <c r="D32"/>
  <c r="D40"/>
  <c r="D28"/>
  <c r="D36"/>
  <c r="M10" l="1"/>
  <c r="N10"/>
  <c r="N11" l="1"/>
  <c r="M11"/>
  <c r="N12" l="1"/>
  <c r="M12"/>
  <c r="N13" l="1"/>
  <c r="M13"/>
  <c r="M14" l="1"/>
  <c r="N14"/>
  <c r="M15" l="1"/>
  <c r="N15"/>
  <c r="M16" l="1"/>
  <c r="N16"/>
  <c r="M17" l="1"/>
  <c r="N17"/>
  <c r="N18" l="1"/>
  <c r="M18"/>
  <c r="N19" l="1"/>
  <c r="M19"/>
  <c r="N20" l="1"/>
  <c r="M20"/>
  <c r="N21" l="1"/>
  <c r="M21"/>
  <c r="N22" l="1"/>
  <c r="M22"/>
  <c r="N23" l="1"/>
  <c r="M23"/>
  <c r="N24" l="1"/>
  <c r="M24"/>
  <c r="N25" l="1"/>
  <c r="M25"/>
  <c r="M26" l="1"/>
  <c r="N26"/>
  <c r="N27" l="1"/>
  <c r="M27"/>
  <c r="N28" l="1"/>
  <c r="M28"/>
  <c r="N29" l="1"/>
  <c r="M29"/>
  <c r="M30" l="1"/>
  <c r="N30"/>
  <c r="N31" l="1"/>
  <c r="M31"/>
  <c r="M32" l="1"/>
  <c r="N32"/>
  <c r="M33" l="1"/>
  <c r="N33"/>
  <c r="M34" l="1"/>
  <c r="N34"/>
  <c r="N35" l="1"/>
  <c r="M35"/>
  <c r="N36" l="1"/>
  <c r="M36"/>
  <c r="N37" l="1"/>
  <c r="M37"/>
  <c r="N38" l="1"/>
  <c r="M38"/>
  <c r="N39" l="1"/>
  <c r="M39"/>
  <c r="M40" l="1"/>
  <c r="N40"/>
</calcChain>
</file>

<file path=xl/sharedStrings.xml><?xml version="1.0" encoding="utf-8"?>
<sst xmlns="http://schemas.openxmlformats.org/spreadsheetml/2006/main" count="103" uniqueCount="63">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</sst>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1262.7173532787422</c:v>
                </c:pt>
                <c:pt idx="1">
                  <c:v>1222.2352696795363</c:v>
                </c:pt>
                <c:pt idx="2">
                  <c:v>347.66</c:v>
                </c:pt>
                <c:pt idx="3">
                  <c:v>280.37989276616463</c:v>
                </c:pt>
                <c:pt idx="4">
                  <c:v>1066.156365109983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EI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1262.7173532787422</v>
          </cell>
        </row>
      </sheetData>
      <sheetData sheetId="1">
        <row r="4">
          <cell r="J4">
            <v>1222.2352696795363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3.365063870810558</v>
          </cell>
        </row>
      </sheetData>
      <sheetData sheetId="4">
        <row r="47">
          <cell r="M47">
            <v>114.85</v>
          </cell>
          <cell r="O47">
            <v>1.7022703295290569</v>
          </cell>
        </row>
      </sheetData>
      <sheetData sheetId="5">
        <row r="4">
          <cell r="C4">
            <v>-140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43.521124751917682</v>
          </cell>
        </row>
      </sheetData>
      <sheetData sheetId="8">
        <row r="4">
          <cell r="J4">
            <v>12.804201536564687</v>
          </cell>
        </row>
      </sheetData>
      <sheetData sheetId="9">
        <row r="4">
          <cell r="J4">
            <v>23.375488040705587</v>
          </cell>
        </row>
      </sheetData>
      <sheetData sheetId="10">
        <row r="4">
          <cell r="J4">
            <v>13.886550395068905</v>
          </cell>
        </row>
      </sheetData>
      <sheetData sheetId="11">
        <row r="4">
          <cell r="J4">
            <v>56.057087699930733</v>
          </cell>
        </row>
      </sheetData>
      <sheetData sheetId="12">
        <row r="4">
          <cell r="J4">
            <v>3.8766855159424503</v>
          </cell>
        </row>
      </sheetData>
      <sheetData sheetId="13">
        <row r="4">
          <cell r="J4">
            <v>174.09418820892861</v>
          </cell>
        </row>
      </sheetData>
      <sheetData sheetId="14">
        <row r="4">
          <cell r="J4">
            <v>5.768522887346716</v>
          </cell>
        </row>
      </sheetData>
      <sheetData sheetId="15">
        <row r="4">
          <cell r="J4">
            <v>41.176917101823989</v>
          </cell>
        </row>
      </sheetData>
      <sheetData sheetId="16">
        <row r="4">
          <cell r="J4">
            <v>6.0094195714527485</v>
          </cell>
        </row>
      </sheetData>
      <sheetData sheetId="17">
        <row r="4">
          <cell r="J4">
            <v>12.527406978736135</v>
          </cell>
        </row>
      </sheetData>
      <sheetData sheetId="18">
        <row r="4">
          <cell r="J4">
            <v>12.286396078238177</v>
          </cell>
        </row>
      </sheetData>
      <sheetData sheetId="19">
        <row r="4">
          <cell r="J4">
            <v>7.9848811168444112</v>
          </cell>
        </row>
      </sheetData>
      <sheetData sheetId="20">
        <row r="4">
          <cell r="J4">
            <v>11.88568602379603</v>
          </cell>
        </row>
      </sheetData>
      <sheetData sheetId="21">
        <row r="4">
          <cell r="J4">
            <v>3.9632356562311242</v>
          </cell>
        </row>
      </sheetData>
      <sheetData sheetId="22">
        <row r="4">
          <cell r="J4">
            <v>21.443071821064617</v>
          </cell>
        </row>
      </sheetData>
      <sheetData sheetId="23">
        <row r="4">
          <cell r="J4">
            <v>48.106265750649378</v>
          </cell>
        </row>
      </sheetData>
      <sheetData sheetId="24">
        <row r="4">
          <cell r="J4">
            <v>40.612414192280454</v>
          </cell>
        </row>
      </sheetData>
      <sheetData sheetId="25">
        <row r="4">
          <cell r="J4">
            <v>45.041319224935648</v>
          </cell>
        </row>
      </sheetData>
      <sheetData sheetId="26">
        <row r="4">
          <cell r="J4">
            <v>2.2502482625779714</v>
          </cell>
        </row>
      </sheetData>
      <sheetData sheetId="27">
        <row r="4">
          <cell r="J4">
            <v>4.3311871320837874</v>
          </cell>
        </row>
      </sheetData>
      <sheetData sheetId="28">
        <row r="4">
          <cell r="J4">
            <v>280.37989276616463</v>
          </cell>
        </row>
      </sheetData>
      <sheetData sheetId="29">
        <row r="4">
          <cell r="J4">
            <v>0.96265152039086621</v>
          </cell>
        </row>
      </sheetData>
      <sheetData sheetId="30">
        <row r="4">
          <cell r="J4">
            <v>12.587875874175596</v>
          </cell>
        </row>
      </sheetData>
      <sheetData sheetId="31">
        <row r="4">
          <cell r="J4">
            <v>19.256293076480773</v>
          </cell>
        </row>
      </sheetData>
      <sheetData sheetId="32">
        <row r="4">
          <cell r="J4">
            <v>4.4115037576646472</v>
          </cell>
        </row>
      </sheetData>
      <sheetData sheetId="33">
        <row r="4">
          <cell r="J4">
            <v>2.397205574479782</v>
          </cell>
        </row>
      </sheetData>
      <sheetData sheetId="34">
        <row r="4">
          <cell r="J4">
            <v>2.564409559331895</v>
          </cell>
        </row>
      </sheetData>
      <sheetData sheetId="35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1"/>
  <sheetViews>
    <sheetView tabSelected="1" workbookViewId="0">
      <selection activeCell="K2" sqref="K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</f>
        <v>50</v>
      </c>
      <c r="J2" t="s">
        <v>6</v>
      </c>
      <c r="K2" s="9">
        <f>10.78+37.53</f>
        <v>48.31</v>
      </c>
      <c r="M2" t="s">
        <v>59</v>
      </c>
      <c r="N2" s="9">
        <f>347.66</f>
        <v>347.66</v>
      </c>
      <c r="P2" t="s">
        <v>8</v>
      </c>
      <c r="Q2" s="10">
        <f>N2+K2+H2</f>
        <v>445.97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0.106737702802974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4178.1862293140348</v>
      </c>
      <c r="D7" s="20">
        <f>(C7*[1]Feuil1!$K$2-C4)/C4</f>
        <v>0.49796190950734492</v>
      </c>
      <c r="E7" s="31">
        <f>C7-C7/(1+D7)</f>
        <v>1388.938917486078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1262.7173532787422</v>
      </c>
    </row>
    <row r="9" spans="2:20">
      <c r="M9" s="17" t="str">
        <f>IF(C13&gt;C7*[2]Params!F8,B13,"Others")</f>
        <v>BTC</v>
      </c>
      <c r="N9" s="18">
        <f>IF(C13&gt;C7*0.1,C13,C7)</f>
        <v>1222.2352696795363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347.66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280.37989276616463</v>
      </c>
    </row>
    <row r="12" spans="2:20">
      <c r="B12" s="7" t="s">
        <v>19</v>
      </c>
      <c r="C12" s="1">
        <f>[2]ETH!J4</f>
        <v>1262.7173532787422</v>
      </c>
      <c r="D12" s="20">
        <f>C12/$C$7</f>
        <v>0.3022166279759273</v>
      </c>
      <c r="M12" s="17" t="str">
        <f>IF(OR(M11="",M11="Others"),"",IF(C16&gt;C7*[2]Params!F8,B16,"Others"))</f>
        <v>Others</v>
      </c>
      <c r="N12" s="21">
        <f>IF(OR(M11="",M11="Others"),"",IF(C16&gt;$C$7*[2]Params!F$8,C16,SUM(C16:C51)))</f>
        <v>1066.156365109983</v>
      </c>
    </row>
    <row r="13" spans="2:20">
      <c r="B13" s="7" t="s">
        <v>4</v>
      </c>
      <c r="C13" s="1">
        <f>[2]BTC!J4</f>
        <v>1222.2352696795363</v>
      </c>
      <c r="D13" s="20">
        <f t="shared" ref="D13:D51" si="0">C13/$C$7</f>
        <v>0.29252771480226725</v>
      </c>
      <c r="M13" s="17" t="str">
        <f>IF(OR(M12="",M12="Others"),"",IF(C17&gt;C7*[2]Params!F8,B17,"Others"))</f>
        <v/>
      </c>
      <c r="N13" s="18" t="str">
        <f>IF(OR(M12="",M12="Others"),"",IF(C17&gt;$C$7*[2]Params!F$8,C17,SUM(C17:C51)))</f>
        <v/>
      </c>
      <c r="Q13" s="23"/>
    </row>
    <row r="14" spans="2:20">
      <c r="B14" s="7" t="s">
        <v>59</v>
      </c>
      <c r="C14" s="1">
        <f>$N$2</f>
        <v>347.66</v>
      </c>
      <c r="D14" s="20">
        <f t="shared" si="0"/>
        <v>8.320835427603189E-2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280.37989276616463</v>
      </c>
      <c r="D15" s="20">
        <f t="shared" si="0"/>
        <v>6.7105647613078453E-2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174.09418820892861</v>
      </c>
      <c r="D16" s="20">
        <f t="shared" si="0"/>
        <v>4.1667407495503378E-2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22</v>
      </c>
      <c r="C17" s="1">
        <f>-[2]BIGTIME!$C$4</f>
        <v>140</v>
      </c>
      <c r="D17" s="20">
        <f t="shared" si="0"/>
        <v>3.3507362361630509E-2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20</v>
      </c>
      <c r="C18" s="1">
        <f>[2]ATLAS!M47</f>
        <v>114.85</v>
      </c>
      <c r="D18" s="20">
        <f>C18/$C$7</f>
        <v>2.7488004051666171E-2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21</v>
      </c>
      <c r="C19" s="1">
        <f>[2]DefiCake!$Y$2</f>
        <v>62.55</v>
      </c>
      <c r="D19" s="20">
        <f>C19/$C$7</f>
        <v>1.4970610826571347E-2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56.057087699930733</v>
      </c>
      <c r="D20" s="20">
        <f t="shared" si="0"/>
        <v>1.3416608217851999E-2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5</v>
      </c>
      <c r="C21" s="1">
        <f>H$2</f>
        <v>50</v>
      </c>
      <c r="D21" s="20">
        <f t="shared" si="0"/>
        <v>1.1966915129153754E-2</v>
      </c>
      <c r="M21" s="17" t="str">
        <f>IF(OR(M20="",M20="Others"),"",IF(C25&gt;C7*[2]Params!F8,B25,"Others"))</f>
        <v/>
      </c>
      <c r="N21" s="18" t="str">
        <f>IF(OR(M20="",M20="Others"),"",IF(C25&gt;$C$7*[2]Params!F$8,C25,SUM(C25:C59)))</f>
        <v/>
      </c>
    </row>
    <row r="22" spans="2:17">
      <c r="B22" s="7" t="s">
        <v>6</v>
      </c>
      <c r="C22" s="1">
        <f>$K$2</f>
        <v>48.31</v>
      </c>
      <c r="D22" s="20">
        <f t="shared" si="0"/>
        <v>1.1562433397788358E-2</v>
      </c>
      <c r="M22" s="17" t="str">
        <f>IF(OR(M21="",M21="Others"),"",IF(C26&gt;C7*[2]Params!F8,B26,"Others"))</f>
        <v/>
      </c>
      <c r="N22" s="18" t="str">
        <f>IF(OR(M21="",M21="Others"),"",IF(C26&gt;$C$7*[2]Params!F$8,C26,SUM(C26:C60)))</f>
        <v/>
      </c>
    </row>
    <row r="23" spans="2:17">
      <c r="B23" s="22" t="s">
        <v>32</v>
      </c>
      <c r="C23" s="9">
        <f>[2]MATIC!$J$4</f>
        <v>48.106265750649378</v>
      </c>
      <c r="D23" s="20">
        <f t="shared" si="0"/>
        <v>1.1513671988370743E-2</v>
      </c>
      <c r="M23" s="17" t="str">
        <f>IF(OR(M22="",M22="Others"),"",IF(C27&gt;C7*[2]Params!F8,B27,"Others"))</f>
        <v/>
      </c>
      <c r="N23" s="18" t="str">
        <f>IF(OR(M22="",M22="Others"),"",IF(C27&gt;$C$7*[2]Params!F$8,C27,SUM(C27:C51)))</f>
        <v/>
      </c>
    </row>
    <row r="24" spans="2:17">
      <c r="B24" s="22" t="s">
        <v>38</v>
      </c>
      <c r="C24" s="9">
        <f>[2]NEAR!$J$4</f>
        <v>45.041319224935648</v>
      </c>
      <c r="D24" s="20">
        <f t="shared" si="0"/>
        <v>1.0780112889398525E-2</v>
      </c>
      <c r="M24" s="17" t="str">
        <f>IF(OR(M23="",M23="Others"),"",IF(C28&gt;C7*[2]Params!F9,B28,"Others"))</f>
        <v/>
      </c>
      <c r="N24" s="18" t="str">
        <f>IF(OR(M23="",M23="Others"),"",IF(C28&gt;$C$7*[2]Params!F$8,C28,SUM(C28:C51)))</f>
        <v/>
      </c>
    </row>
    <row r="25" spans="2:17">
      <c r="B25" s="22" t="s">
        <v>45</v>
      </c>
      <c r="C25" s="9">
        <f>[2]ADA!$J$4</f>
        <v>43.521124751917682</v>
      </c>
      <c r="D25" s="20">
        <f t="shared" si="0"/>
        <v>1.0416272124630232E-2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41.176917101823989</v>
      </c>
      <c r="D26" s="20">
        <f t="shared" si="0"/>
        <v>9.855213444754549E-3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57</v>
      </c>
      <c r="C27" s="9">
        <f>[2]MINA!$J$4</f>
        <v>40.612414192280454</v>
      </c>
      <c r="D27" s="20">
        <f t="shared" si="0"/>
        <v>9.7201062765811929E-3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23.375488040705587</v>
      </c>
      <c r="D28" s="20">
        <f t="shared" si="0"/>
        <v>5.5946496297134465E-3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49</v>
      </c>
      <c r="C29" s="1">
        <f>[2]LUNC!J4</f>
        <v>21.443071821064617</v>
      </c>
      <c r="D29" s="20">
        <f t="shared" si="0"/>
        <v>5.1321484118205737E-3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19.256293076480773</v>
      </c>
      <c r="D30" s="20">
        <f t="shared" si="0"/>
        <v>4.608768498967129E-3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13.886550395068905</v>
      </c>
      <c r="D31" s="20">
        <f t="shared" si="0"/>
        <v>3.3235834002901224E-3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46</v>
      </c>
      <c r="C32" s="9">
        <f>[2]ALGO!$J$4</f>
        <v>12.804201536564687</v>
      </c>
      <c r="D32" s="20">
        <f t="shared" si="0"/>
        <v>3.064535861692994E-3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12.587875874175596</v>
      </c>
      <c r="D33" s="20">
        <f t="shared" si="0"/>
        <v>3.0127608448516298E-3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12.527406978736135</v>
      </c>
      <c r="D34" s="20">
        <f t="shared" si="0"/>
        <v>2.9982883220580755E-3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12.286396078238177</v>
      </c>
      <c r="D35" s="20">
        <f t="shared" si="0"/>
        <v>2.9406051822288759E-3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44</v>
      </c>
      <c r="C36" s="9">
        <f>[2]LTC!$J$4</f>
        <v>11.88568602379603</v>
      </c>
      <c r="D36" s="20">
        <f t="shared" si="0"/>
        <v>2.8446999179707207E-3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2.5130521771222882E-3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7.9848811168444112</v>
      </c>
      <c r="D38" s="20">
        <f t="shared" si="0"/>
        <v>1.9110878928331901E-3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6.0094195714527485</v>
      </c>
      <c r="D39" s="20">
        <f t="shared" si="0"/>
        <v>1.4382842797410113E-3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5.768522887346716</v>
      </c>
      <c r="D40" s="20">
        <f t="shared" si="0"/>
        <v>1.3806284762691824E-3</v>
      </c>
      <c r="M40" s="17" t="str">
        <f>IF(OR(M39="",M39="Others"),"",IF(C44&gt;$C$7*[2]Params!F25,B44,"Others"))</f>
        <v/>
      </c>
      <c r="N40" s="18" t="str">
        <f>IF(OR(M39="",M39="Others"),"",IF(C44&gt;$C$7*[2]Params!F$8,C44,SUM(C44:C66)))</f>
        <v/>
      </c>
    </row>
    <row r="41" spans="2:14">
      <c r="B41" s="22" t="s">
        <v>37</v>
      </c>
      <c r="C41" s="9">
        <f>[2]GRT!$J$4</f>
        <v>4.4115037576646472</v>
      </c>
      <c r="D41" s="20">
        <f t="shared" si="0"/>
        <v>1.0558418211983141E-3</v>
      </c>
    </row>
    <row r="42" spans="2:14">
      <c r="B42" s="22" t="s">
        <v>56</v>
      </c>
      <c r="C42" s="9">
        <f>[2]SHIB!$J$4</f>
        <v>4.3311871320837874</v>
      </c>
      <c r="D42" s="20">
        <f t="shared" si="0"/>
        <v>1.0366189763625906E-3</v>
      </c>
    </row>
    <row r="43" spans="2:14">
      <c r="B43" s="22" t="s">
        <v>23</v>
      </c>
      <c r="C43" s="9">
        <f>[2]LUNA!J4</f>
        <v>3.9632356562311242</v>
      </c>
      <c r="D43" s="20">
        <f t="shared" si="0"/>
        <v>9.4855409469907692E-4</v>
      </c>
    </row>
    <row r="44" spans="2:14">
      <c r="B44" s="22" t="s">
        <v>36</v>
      </c>
      <c r="C44" s="9">
        <f>[2]AMP!$J$4</f>
        <v>3.8766855159424503</v>
      </c>
      <c r="D44" s="20">
        <f t="shared" si="0"/>
        <v>9.2783933103405874E-4</v>
      </c>
    </row>
    <row r="45" spans="2:14">
      <c r="B45" s="7" t="s">
        <v>25</v>
      </c>
      <c r="C45" s="1">
        <f>[2]POLIS!J4</f>
        <v>3.365063870810558</v>
      </c>
      <c r="D45" s="20">
        <f t="shared" si="0"/>
        <v>8.0538867492343125E-4</v>
      </c>
    </row>
    <row r="46" spans="2:14">
      <c r="B46" s="22" t="s">
        <v>40</v>
      </c>
      <c r="C46" s="9">
        <f>[2]SHPING!$J$4</f>
        <v>2.564409559331895</v>
      </c>
      <c r="D46" s="20">
        <f t="shared" si="0"/>
        <v>6.1376143105830732E-4</v>
      </c>
    </row>
    <row r="47" spans="2:14">
      <c r="B47" s="22" t="s">
        <v>50</v>
      </c>
      <c r="C47" s="9">
        <f>[2]KAVA!$J$4</f>
        <v>2.397205574479782</v>
      </c>
      <c r="D47" s="20">
        <f t="shared" si="0"/>
        <v>5.7374311313867642E-4</v>
      </c>
    </row>
    <row r="48" spans="2:14">
      <c r="B48" s="22" t="s">
        <v>62</v>
      </c>
      <c r="C48" s="10">
        <f>[2]SEI!$J$4</f>
        <v>2.2502482625779714</v>
      </c>
      <c r="D48" s="20">
        <f t="shared" si="0"/>
        <v>5.3857059955592546E-4</v>
      </c>
    </row>
    <row r="49" spans="2:4">
      <c r="B49" s="7" t="s">
        <v>28</v>
      </c>
      <c r="C49" s="1">
        <f>[2]ATLAS!O47</f>
        <v>1.7022703295290569</v>
      </c>
      <c r="D49" s="20">
        <f t="shared" si="0"/>
        <v>4.0741849120701635E-4</v>
      </c>
    </row>
    <row r="50" spans="2:4">
      <c r="B50" s="7" t="s">
        <v>27</v>
      </c>
      <c r="C50" s="1">
        <f>[2]Ayman!$E$9</f>
        <v>1.6967935999999999</v>
      </c>
      <c r="D50" s="20">
        <f t="shared" si="0"/>
        <v>4.0610770005782525E-4</v>
      </c>
    </row>
    <row r="51" spans="2:4">
      <c r="B51" s="22" t="s">
        <v>43</v>
      </c>
      <c r="C51" s="9">
        <f>[2]TRX!$J$4</f>
        <v>0.96265152039086621</v>
      </c>
      <c r="D51" s="20">
        <f t="shared" si="0"/>
        <v>2.303993808693664E-4</v>
      </c>
    </row>
  </sheetData>
  <autoFilter ref="B11:C11">
    <sortState ref="B12:C51">
      <sortCondition descending="1" ref="C11"/>
    </sortState>
  </autoFilter>
  <conditionalFormatting sqref="M8:N23 N13:N40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0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C21" sqref="C2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2023-12-16T09:56:10Z</dcterms:modified>
</cp:coreProperties>
</file>