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T2" i="1"/>
  <c r="K2"/>
  <c r="H2"/>
  <c r="C50" l="1"/>
  <c r="C26" i="2" l="1"/>
  <c r="C15" i="1" l="1"/>
  <c r="C4"/>
  <c r="C39"/>
  <c r="C29"/>
  <c r="Q2" l="1"/>
  <c r="C47" l="1"/>
  <c r="C44" l="1"/>
  <c r="C45" l="1"/>
  <c r="C48"/>
  <c r="C26"/>
  <c r="C18"/>
  <c r="C46" l="1"/>
  <c r="C31" l="1"/>
  <c r="C36" l="1"/>
  <c r="C25"/>
  <c r="C22"/>
  <c r="C40" l="1"/>
  <c r="C33" l="1"/>
  <c r="C34" l="1"/>
  <c r="C30" l="1"/>
  <c r="C23" l="1"/>
  <c r="C20"/>
  <c r="C19"/>
  <c r="C49" l="1"/>
  <c r="C21" l="1"/>
  <c r="C24" l="1"/>
  <c r="C27" l="1"/>
  <c r="C38"/>
  <c r="C32"/>
  <c r="C28"/>
  <c r="C12" l="1"/>
  <c r="C13" l="1"/>
  <c r="C42" l="1"/>
  <c r="C43" l="1"/>
  <c r="C35" l="1"/>
  <c r="C16" l="1"/>
  <c r="C37" l="1"/>
  <c r="C14"/>
  <c r="C17" l="1"/>
  <c r="C41" l="1"/>
  <c r="C7" l="1"/>
  <c r="D14" l="1"/>
  <c r="D7"/>
  <c r="E7" s="1"/>
  <c r="D12"/>
  <c r="D48"/>
  <c r="D39"/>
  <c r="D49"/>
  <c r="D27"/>
  <c r="D44"/>
  <c r="D43"/>
  <c r="D17"/>
  <c r="D38"/>
  <c r="D26"/>
  <c r="D40"/>
  <c r="D23"/>
  <c r="D20"/>
  <c r="D42"/>
  <c r="D34"/>
  <c r="N9"/>
  <c r="D45"/>
  <c r="D24"/>
  <c r="D13"/>
  <c r="D28"/>
  <c r="D22"/>
  <c r="D21"/>
  <c r="D47"/>
  <c r="D33"/>
  <c r="D50"/>
  <c r="D15"/>
  <c r="D25"/>
  <c r="N8"/>
  <c r="D30"/>
  <c r="M8"/>
  <c r="D36"/>
  <c r="D19"/>
  <c r="D31"/>
  <c r="Q3"/>
  <c r="D35"/>
  <c r="D46"/>
  <c r="D29"/>
  <c r="D32"/>
  <c r="M9"/>
  <c r="D18"/>
  <c r="D37"/>
  <c r="D16"/>
  <c r="D41"/>
  <c r="N10" l="1"/>
  <c r="M10"/>
  <c r="N11" l="1"/>
  <c r="M11"/>
  <c r="M12" l="1"/>
  <c r="N12"/>
  <c r="M13" l="1"/>
  <c r="N13"/>
  <c r="N14" l="1"/>
  <c r="M14"/>
  <c r="M15" l="1"/>
  <c r="N15"/>
  <c r="N16" l="1"/>
  <c r="M16"/>
  <c r="N17" l="1"/>
  <c r="M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M26" l="1"/>
  <c r="N26"/>
  <c r="M27" l="1"/>
  <c r="N27"/>
  <c r="M28" l="1"/>
  <c r="N28"/>
  <c r="N29" l="1"/>
  <c r="M29"/>
  <c r="M30" l="1"/>
  <c r="N30"/>
  <c r="M31" l="1"/>
  <c r="N31"/>
  <c r="N32" l="1"/>
  <c r="M32"/>
  <c r="N33" l="1"/>
  <c r="M33"/>
  <c r="N34" l="1"/>
  <c r="M34"/>
  <c r="M35" l="1"/>
  <c r="N35"/>
  <c r="M36" l="1"/>
  <c r="N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<sst xmlns="http://schemas.openxmlformats.org/spreadsheetml/2006/main" count="100" uniqueCount="62">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</sst>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1099.1304344741541</c:v>
                </c:pt>
                <c:pt idx="1">
                  <c:v>1098.9620840060491</c:v>
                </c:pt>
                <c:pt idx="2">
                  <c:v>217.76419878853756</c:v>
                </c:pt>
                <c:pt idx="3">
                  <c:v>1008.4206637709705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1099.1304344741541</v>
          </cell>
        </row>
      </sheetData>
      <sheetData sheetId="1">
        <row r="4">
          <cell r="J4">
            <v>1098.9620840060491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1.9944191719998317</v>
          </cell>
        </row>
      </sheetData>
      <sheetData sheetId="4">
        <row r="46">
          <cell r="M46">
            <v>100.02</v>
          </cell>
          <cell r="O46">
            <v>1.3616804865414309</v>
          </cell>
        </row>
      </sheetData>
      <sheetData sheetId="5">
        <row r="4">
          <cell r="C4">
            <v>-23.666666666666668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42.686113122620085</v>
          </cell>
        </row>
      </sheetData>
      <sheetData sheetId="8">
        <row r="4">
          <cell r="J4">
            <v>8.9748857401789266</v>
          </cell>
        </row>
      </sheetData>
      <sheetData sheetId="9">
        <row r="4">
          <cell r="J4">
            <v>17.94686059563405</v>
          </cell>
        </row>
      </sheetData>
      <sheetData sheetId="10">
        <row r="4">
          <cell r="J4">
            <v>12.221526452413631</v>
          </cell>
        </row>
      </sheetData>
      <sheetData sheetId="11">
        <row r="4">
          <cell r="J4">
            <v>58.159621393169999</v>
          </cell>
        </row>
      </sheetData>
      <sheetData sheetId="12">
        <row r="4">
          <cell r="J4">
            <v>1.9902455396201344</v>
          </cell>
        </row>
      </sheetData>
      <sheetData sheetId="13">
        <row r="4">
          <cell r="J4">
            <v>168.61740042264412</v>
          </cell>
        </row>
      </sheetData>
      <sheetData sheetId="14">
        <row r="4">
          <cell r="J4">
            <v>4.7494430035932913</v>
          </cell>
        </row>
      </sheetData>
      <sheetData sheetId="15">
        <row r="4">
          <cell r="J4">
            <v>39.256914114882136</v>
          </cell>
        </row>
      </sheetData>
      <sheetData sheetId="16">
        <row r="4">
          <cell r="J4">
            <v>5.47869550099532</v>
          </cell>
        </row>
      </sheetData>
      <sheetData sheetId="17">
        <row r="4">
          <cell r="J4">
            <v>10.41025343284379</v>
          </cell>
        </row>
      </sheetData>
      <sheetData sheetId="18">
        <row r="4">
          <cell r="J4">
            <v>12.310469047058525</v>
          </cell>
        </row>
      </sheetData>
      <sheetData sheetId="19">
        <row r="4">
          <cell r="J4">
            <v>8.1883798125991145</v>
          </cell>
        </row>
      </sheetData>
      <sheetData sheetId="20">
        <row r="4">
          <cell r="J4">
            <v>12.157350367705831</v>
          </cell>
        </row>
      </sheetData>
      <sheetData sheetId="21">
        <row r="4">
          <cell r="J4">
            <v>2.8733859427926793</v>
          </cell>
        </row>
      </sheetData>
      <sheetData sheetId="22">
        <row r="4">
          <cell r="J4">
            <v>28.691593473756736</v>
          </cell>
        </row>
      </sheetData>
      <sheetData sheetId="23">
        <row r="4">
          <cell r="J4">
            <v>48.581729891592701</v>
          </cell>
        </row>
      </sheetData>
      <sheetData sheetId="24">
        <row r="4">
          <cell r="J4">
            <v>35.371710949254926</v>
          </cell>
        </row>
      </sheetData>
      <sheetData sheetId="25">
        <row r="4">
          <cell r="J4">
            <v>39.4638767064802</v>
          </cell>
        </row>
      </sheetData>
      <sheetData sheetId="26">
        <row r="4">
          <cell r="J4">
            <v>3.916239982023455</v>
          </cell>
        </row>
      </sheetData>
      <sheetData sheetId="27">
        <row r="4">
          <cell r="J4">
            <v>217.76419878853756</v>
          </cell>
        </row>
      </sheetData>
      <sheetData sheetId="28">
        <row r="4">
          <cell r="J4">
            <v>1.0295762719106414</v>
          </cell>
        </row>
      </sheetData>
      <sheetData sheetId="29">
        <row r="4">
          <cell r="J4">
            <v>10.629767549902667</v>
          </cell>
        </row>
      </sheetData>
      <sheetData sheetId="30">
        <row r="4">
          <cell r="J4">
            <v>20.352426900431642</v>
          </cell>
        </row>
      </sheetData>
      <sheetData sheetId="31">
        <row r="4">
          <cell r="J4">
            <v>3.5944216301395104</v>
          </cell>
        </row>
      </sheetData>
      <sheetData sheetId="32">
        <row r="4">
          <cell r="J4">
            <v>2.390737178951897</v>
          </cell>
        </row>
      </sheetData>
      <sheetData sheetId="33">
        <row r="4">
          <cell r="J4">
            <v>2.403459619381175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T3" sqref="T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f>29.59+9.93</f>
        <v>39.519999999999996</v>
      </c>
      <c r="M2" t="s">
        <v>61</v>
      </c>
      <c r="N2" s="9">
        <v>188.17</v>
      </c>
      <c r="P2" t="s">
        <v>8</v>
      </c>
      <c r="Q2" s="10">
        <f>N2+K2+H2</f>
        <v>227.88</v>
      </c>
      <c r="S2" s="7" t="s">
        <v>1</v>
      </c>
      <c r="T2" s="7">
        <f>1.6*3</f>
        <v>4.8000000000000007</v>
      </c>
    </row>
    <row r="3" spans="2:20">
      <c r="B3" s="26"/>
      <c r="C3" s="11"/>
      <c r="D3" s="7"/>
      <c r="E3" s="7"/>
      <c r="Q3" s="30">
        <f>Q2/C7</f>
        <v>6.6073751075236317E-2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3448.8733618365254</v>
      </c>
      <c r="D7" s="20">
        <f>(C7*[1]Feuil1!$K$2-C4)/C4</f>
        <v>0.28606745248916143</v>
      </c>
      <c r="E7" s="31">
        <f>C7-C7/(1+D7)</f>
        <v>767.15293172899828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1099.1304344741541</v>
      </c>
    </row>
    <row r="9" spans="2:20">
      <c r="M9" s="17" t="str">
        <f>IF(C13&gt;C7*[2]Params!F8,B13,"Others")</f>
        <v>BTC</v>
      </c>
      <c r="N9" s="18">
        <f>IF(C13&gt;C7*0.1,C13,C7)</f>
        <v>1098.9620840060491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217.76419878853756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1008.4206637709705</v>
      </c>
    </row>
    <row r="12" spans="2:20">
      <c r="B12" s="7" t="s">
        <v>19</v>
      </c>
      <c r="C12" s="1">
        <f>[2]ETH!J4</f>
        <v>1099.1304344741541</v>
      </c>
      <c r="D12" s="20">
        <f>C12/$C$7</f>
        <v>0.31869260455793219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1098.9620840060491</v>
      </c>
      <c r="D13" s="20">
        <f t="shared" ref="D13:D50" si="0">C13/$C$7</f>
        <v>0.31864379138028182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217.76419878853756</v>
      </c>
      <c r="D14" s="20">
        <f t="shared" si="0"/>
        <v>6.3140676952133171E-2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61</v>
      </c>
      <c r="C15" s="1">
        <f>$N$2</f>
        <v>188.17</v>
      </c>
      <c r="D15" s="20">
        <f t="shared" si="0"/>
        <v>5.4559846146336737E-2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168.61740042264412</v>
      </c>
      <c r="D16" s="20">
        <f t="shared" si="0"/>
        <v>4.8890574611546576E-2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100.02</v>
      </c>
      <c r="D17" s="20">
        <f t="shared" si="0"/>
        <v>2.9000774892685342E-2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2.005002583312529E-2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58.159621393169999</v>
      </c>
      <c r="D19" s="20">
        <f>C19/$C$7</f>
        <v>1.6863368205030291E-2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48.581729891592701</v>
      </c>
      <c r="D20" s="20">
        <f t="shared" si="0"/>
        <v>1.4086260872658695E-2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42.686113122620085</v>
      </c>
      <c r="D21" s="20">
        <f t="shared" si="0"/>
        <v>1.2376828211485773E-2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57</v>
      </c>
      <c r="C22" s="9">
        <f>[2]MINA!$J$4</f>
        <v>35.371710949254926</v>
      </c>
      <c r="D22" s="20">
        <f t="shared" si="0"/>
        <v>1.02560190642719E-2</v>
      </c>
      <c r="M22" s="17" t="str">
        <f>IF(OR(M21="",M21="Others"),"",IF(C26&gt;C7*[2]Params!F8,B26,"Others"))</f>
        <v/>
      </c>
      <c r="N22" s="18"/>
    </row>
    <row r="23" spans="2:17">
      <c r="B23" s="22" t="s">
        <v>38</v>
      </c>
      <c r="C23" s="9">
        <f>[2]NEAR!$J$4</f>
        <v>39.4638767064802</v>
      </c>
      <c r="D23" s="20">
        <f t="shared" si="0"/>
        <v>1.1442541539265357E-2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39.256914114882136</v>
      </c>
      <c r="D24" s="20">
        <f t="shared" si="0"/>
        <v>1.1382532785714643E-2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49</v>
      </c>
      <c r="C25" s="1">
        <f>[2]LUNC!J4</f>
        <v>28.691593473756736</v>
      </c>
      <c r="D25" s="20">
        <f t="shared" si="0"/>
        <v>8.3191206123261249E-3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22</v>
      </c>
      <c r="C26" s="1">
        <f>-[2]BIGTIME!$C$4</f>
        <v>23.666666666666668</v>
      </c>
      <c r="D26" s="20">
        <f t="shared" si="0"/>
        <v>6.8621442957430496E-3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20.352426900431642</v>
      </c>
      <c r="D27" s="20">
        <f t="shared" si="0"/>
        <v>5.90118127433765E-3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17.94686059563405</v>
      </c>
      <c r="D28" s="20">
        <f t="shared" si="0"/>
        <v>5.203687904063066E-3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39.519999999999996</v>
      </c>
      <c r="D29" s="20">
        <f t="shared" si="0"/>
        <v>1.1458814474694308E-2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52</v>
      </c>
      <c r="C30" s="9">
        <f>[2]LDO!$J$4</f>
        <v>12.310469047058525</v>
      </c>
      <c r="D30" s="20">
        <f t="shared" si="0"/>
        <v>3.5694175330645366E-3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12.157350367705831</v>
      </c>
      <c r="D31" s="20">
        <f t="shared" si="0"/>
        <v>3.5250208088916436E-3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12.221526452413631</v>
      </c>
      <c r="D32" s="20">
        <f t="shared" si="0"/>
        <v>3.5436286491846332E-3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10.629767549902667</v>
      </c>
      <c r="D33" s="20">
        <f t="shared" si="0"/>
        <v>3.0820985390551756E-3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10.41025343284379</v>
      </c>
      <c r="D34" s="20">
        <f t="shared" si="0"/>
        <v>3.0184504737223315E-3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54</v>
      </c>
      <c r="C35" s="9">
        <f>[2]LINK!$J$4</f>
        <v>8.1883798125991145</v>
      </c>
      <c r="D35" s="20">
        <f t="shared" si="0"/>
        <v>2.3742187530593475E-3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8.9748857401789266</v>
      </c>
      <c r="D36" s="20">
        <f t="shared" si="0"/>
        <v>2.6022659571935686E-3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37</v>
      </c>
      <c r="C37" s="9">
        <f>[2]GRT!$J$4</f>
        <v>3.5944216301395104</v>
      </c>
      <c r="D37" s="20">
        <f t="shared" si="0"/>
        <v>1.0422016853136877E-3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33</v>
      </c>
      <c r="C38" s="1">
        <f>[2]EGLD!$J$4</f>
        <v>5.47869550099532</v>
      </c>
      <c r="D38" s="20">
        <f t="shared" si="0"/>
        <v>1.58854644001133E-3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7" t="s">
        <v>1</v>
      </c>
      <c r="C39" s="1">
        <f>$T$2</f>
        <v>4.8000000000000007</v>
      </c>
      <c r="D39" s="20">
        <f t="shared" si="0"/>
        <v>1.3917588430802806E-3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4.7494430035932913</v>
      </c>
      <c r="D40" s="20">
        <f t="shared" si="0"/>
        <v>1.3770998541576523E-3</v>
      </c>
    </row>
    <row r="41" spans="2:14">
      <c r="B41" s="7" t="s">
        <v>28</v>
      </c>
      <c r="C41" s="1">
        <f>[2]ATLAS!O46</f>
        <v>1.3616804865414309</v>
      </c>
      <c r="D41" s="20">
        <f t="shared" si="0"/>
        <v>3.9481892887372816E-4</v>
      </c>
    </row>
    <row r="42" spans="2:14">
      <c r="B42" s="22" t="s">
        <v>56</v>
      </c>
      <c r="C42" s="9">
        <f>[2]SHIB!$J$4</f>
        <v>3.916239982023455</v>
      </c>
      <c r="D42" s="20">
        <f t="shared" si="0"/>
        <v>1.1355128388761879E-3</v>
      </c>
    </row>
    <row r="43" spans="2:14">
      <c r="B43" s="22" t="s">
        <v>23</v>
      </c>
      <c r="C43" s="9">
        <f>[2]LUNA!J4</f>
        <v>2.8733859427926793</v>
      </c>
      <c r="D43" s="20">
        <f t="shared" si="0"/>
        <v>8.3313756155505838E-4</v>
      </c>
    </row>
    <row r="44" spans="2:14">
      <c r="B44" s="22" t="s">
        <v>50</v>
      </c>
      <c r="C44" s="9">
        <f>[2]KAVA!$J$4</f>
        <v>2.390737178951897</v>
      </c>
      <c r="D44" s="20">
        <f t="shared" si="0"/>
        <v>6.9319366880981367E-4</v>
      </c>
    </row>
    <row r="45" spans="2:14">
      <c r="B45" s="22" t="s">
        <v>40</v>
      </c>
      <c r="C45" s="9">
        <f>[2]SHPING!$J$4</f>
        <v>2.403459619381175</v>
      </c>
      <c r="D45" s="20">
        <f t="shared" si="0"/>
        <v>6.9688253734585739E-4</v>
      </c>
    </row>
    <row r="46" spans="2:14">
      <c r="B46" s="7" t="s">
        <v>25</v>
      </c>
      <c r="C46" s="1">
        <f>[2]POLIS!J4</f>
        <v>1.9944191719998317</v>
      </c>
      <c r="D46" s="20">
        <f t="shared" si="0"/>
        <v>5.7828135821658675E-4</v>
      </c>
    </row>
    <row r="47" spans="2:14">
      <c r="B47" s="22" t="s">
        <v>36</v>
      </c>
      <c r="C47" s="9">
        <f>[2]AMP!$J$4</f>
        <v>1.9902455396201344</v>
      </c>
      <c r="D47" s="20">
        <f t="shared" si="0"/>
        <v>5.770712145140431E-4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4.9198489535042162E-4</v>
      </c>
    </row>
    <row r="49" spans="2:4">
      <c r="B49" s="22" t="s">
        <v>43</v>
      </c>
      <c r="C49" s="9">
        <f>[2]TRX!$J$4</f>
        <v>1.0295762719106414</v>
      </c>
      <c r="D49" s="20">
        <f t="shared" si="0"/>
        <v>2.9852539188692971E-4</v>
      </c>
    </row>
    <row r="50" spans="2:4">
      <c r="B50" s="7" t="s">
        <v>5</v>
      </c>
      <c r="C50" s="1">
        <f>H$2</f>
        <v>0.19</v>
      </c>
      <c r="D50" s="20">
        <f t="shared" si="0"/>
        <v>5.5090454205261099E-5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2023-11-13T08:48:31Z</dcterms:modified>
</cp:coreProperties>
</file>