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Feuil2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/>
  <c r="C30" l="1"/>
  <c r="T2"/>
  <c r="C25" i="2" l="1"/>
  <c r="C29" i="1" l="1"/>
  <c r="C4"/>
  <c r="C38"/>
  <c r="C28"/>
  <c r="Q2" l="1"/>
  <c r="C44" l="1"/>
  <c r="C43" l="1"/>
  <c r="C46" l="1"/>
  <c r="C45"/>
  <c r="C25"/>
  <c r="C17"/>
  <c r="C49" l="1"/>
  <c r="C40" l="1"/>
  <c r="C41" l="1"/>
  <c r="C19"/>
  <c r="C35"/>
  <c r="C15"/>
  <c r="C18"/>
  <c r="C32"/>
  <c r="C33" l="1"/>
  <c r="C50"/>
  <c r="C22"/>
  <c r="C24"/>
  <c r="C37"/>
  <c r="C42"/>
  <c r="C47"/>
  <c r="C23"/>
  <c r="C14" l="1"/>
  <c r="C34"/>
  <c r="C39"/>
  <c r="C36"/>
  <c r="C20" l="1"/>
  <c r="C48" l="1"/>
  <c r="C31" l="1"/>
  <c r="C26" l="1"/>
  <c r="C27"/>
  <c r="C21" l="1"/>
  <c r="C13"/>
  <c r="C12" l="1"/>
  <c r="C16" l="1"/>
  <c r="C7" l="1"/>
  <c r="D16" s="1"/>
  <c r="D38" l="1"/>
  <c r="D31"/>
  <c r="D18"/>
  <c r="N9"/>
  <c r="D46"/>
  <c r="D21"/>
  <c r="D7"/>
  <c r="E7" s="1"/>
  <c r="M8"/>
  <c r="D26"/>
  <c r="D19"/>
  <c r="D22"/>
  <c r="D27"/>
  <c r="D40"/>
  <c r="D13"/>
  <c r="D34"/>
  <c r="D39"/>
  <c r="D41"/>
  <c r="D43"/>
  <c r="D36"/>
  <c r="D32"/>
  <c r="D24"/>
  <c r="D44"/>
  <c r="D23"/>
  <c r="D28"/>
  <c r="D30"/>
  <c r="D48"/>
  <c r="D47"/>
  <c r="D15"/>
  <c r="D17"/>
  <c r="D33"/>
  <c r="N8"/>
  <c r="Q3"/>
  <c r="D37"/>
  <c r="D50"/>
  <c r="D12"/>
  <c r="D14"/>
  <c r="D42"/>
  <c r="D45"/>
  <c r="D49"/>
  <c r="D25"/>
  <c r="D20"/>
  <c r="M9"/>
  <c r="D29"/>
  <c r="D35"/>
  <c r="N10" l="1"/>
  <c r="M10"/>
  <c r="N11" l="1"/>
  <c r="M11"/>
  <c r="N12" l="1"/>
  <c r="M12"/>
  <c r="M13" l="1"/>
  <c r="N13"/>
  <c r="M14" l="1"/>
  <c r="N14"/>
  <c r="N15" l="1"/>
  <c r="M15"/>
  <c r="N16" l="1"/>
  <c r="M16"/>
  <c r="N17" l="1"/>
  <c r="M17"/>
  <c r="M18" l="1"/>
  <c r="N18"/>
  <c r="N19" l="1"/>
  <c r="M19"/>
  <c r="N20" l="1"/>
  <c r="M20"/>
  <c r="N21" l="1"/>
  <c r="M21"/>
  <c r="M22" s="1"/>
  <c r="N23" l="1"/>
  <c r="M23"/>
  <c r="M24" l="1"/>
  <c r="N24"/>
  <c r="N25" l="1"/>
  <c r="M25"/>
  <c r="M26" l="1"/>
  <c r="N26"/>
  <c r="N27" l="1"/>
  <c r="M27"/>
  <c r="N28" l="1"/>
  <c r="M28"/>
  <c r="N29" l="1"/>
  <c r="M29"/>
  <c r="N30" l="1"/>
  <c r="M30"/>
  <c r="M31" l="1"/>
  <c r="N31"/>
  <c r="M32" l="1"/>
  <c r="N32"/>
  <c r="M33" l="1"/>
  <c r="N33"/>
  <c r="M34" l="1"/>
  <c r="N34"/>
  <c r="M35" l="1"/>
  <c r="N35"/>
  <c r="M36" l="1"/>
  <c r="N36"/>
  <c r="N37" l="1"/>
  <c r="M37"/>
  <c r="N38" l="1"/>
  <c r="M38"/>
  <c r="N39" l="1"/>
  <c r="M39"/>
</calcChain>
</file>

<file path=xl/sharedStrings.xml><?xml version="1.0" encoding="utf-8"?>
<sst xmlns="http://schemas.openxmlformats.org/spreadsheetml/2006/main" count="97" uniqueCount="60">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</sst>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846.81524967835117</c:v>
                </c:pt>
                <c:pt idx="1">
                  <c:v>758.44426899006589</c:v>
                </c:pt>
                <c:pt idx="2">
                  <c:v>159.95245123864436</c:v>
                </c:pt>
                <c:pt idx="3">
                  <c:v>592.47499423628938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846.81524967835117</v>
          </cell>
        </row>
      </sheetData>
      <sheetData sheetId="1">
        <row r="4">
          <cell r="J4">
            <v>758.44426899006589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0.74865921420221548</v>
          </cell>
        </row>
      </sheetData>
      <sheetData sheetId="4">
        <row r="46">
          <cell r="M46">
            <v>70.349999999999994</v>
          </cell>
          <cell r="O46">
            <v>1.0360313727582646</v>
          </cell>
        </row>
      </sheetData>
      <sheetData sheetId="5">
        <row r="4">
          <cell r="C4">
            <v>-13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26.354772294577465</v>
          </cell>
        </row>
      </sheetData>
      <sheetData sheetId="8">
        <row r="4">
          <cell r="J4">
            <v>6.0454717142236118</v>
          </cell>
        </row>
      </sheetData>
      <sheetData sheetId="9">
        <row r="4">
          <cell r="J4">
            <v>13.350210098210676</v>
          </cell>
        </row>
      </sheetData>
      <sheetData sheetId="10">
        <row r="4">
          <cell r="J4">
            <v>8.6805878872819999</v>
          </cell>
        </row>
      </sheetData>
      <sheetData sheetId="11">
        <row r="4">
          <cell r="J4">
            <v>27.390496756264213</v>
          </cell>
        </row>
      </sheetData>
      <sheetData sheetId="12">
        <row r="4">
          <cell r="J4">
            <v>1.8462160046670404</v>
          </cell>
        </row>
      </sheetData>
      <sheetData sheetId="13">
        <row r="4">
          <cell r="J4">
            <v>128.04788413823081</v>
          </cell>
        </row>
      </sheetData>
      <sheetData sheetId="14">
        <row r="4">
          <cell r="J4">
            <v>3.8552592429788319</v>
          </cell>
        </row>
      </sheetData>
      <sheetData sheetId="15">
        <row r="4">
          <cell r="J4">
            <v>27.184171503287953</v>
          </cell>
        </row>
      </sheetData>
      <sheetData sheetId="16">
        <row r="4">
          <cell r="J4">
            <v>3.1063012117233368</v>
          </cell>
        </row>
      </sheetData>
      <sheetData sheetId="17">
        <row r="4">
          <cell r="J4">
            <v>6.0775615553632862</v>
          </cell>
        </row>
      </sheetData>
      <sheetData sheetId="18">
        <row r="4">
          <cell r="J4">
            <v>7.3178733885351921</v>
          </cell>
        </row>
      </sheetData>
      <sheetData sheetId="19">
        <row r="4">
          <cell r="J4">
            <v>7.3875364857933343</v>
          </cell>
        </row>
      </sheetData>
      <sheetData sheetId="20">
        <row r="4">
          <cell r="J4">
            <v>10.645405955084438</v>
          </cell>
        </row>
      </sheetData>
      <sheetData sheetId="21">
        <row r="4">
          <cell r="J4">
            <v>1.0620431681529519</v>
          </cell>
        </row>
      </sheetData>
      <sheetData sheetId="22">
        <row r="4">
          <cell r="J4">
            <v>21.2243145542128</v>
          </cell>
        </row>
      </sheetData>
      <sheetData sheetId="23">
        <row r="4">
          <cell r="J4">
            <v>26.76357586442602</v>
          </cell>
        </row>
      </sheetData>
      <sheetData sheetId="24">
        <row r="4">
          <cell r="J4">
            <v>21.443917264093443</v>
          </cell>
        </row>
      </sheetData>
      <sheetData sheetId="25">
        <row r="4">
          <cell r="J4">
            <v>24.580261561891653</v>
          </cell>
        </row>
      </sheetData>
      <sheetData sheetId="26">
        <row r="4">
          <cell r="J4">
            <v>3.5626406662050303</v>
          </cell>
        </row>
      </sheetData>
      <sheetData sheetId="27">
        <row r="4">
          <cell r="J4">
            <v>159.95245123864436</v>
          </cell>
        </row>
      </sheetData>
      <sheetData sheetId="28">
        <row r="4">
          <cell r="J4">
            <v>0.71848293604557234</v>
          </cell>
        </row>
      </sheetData>
      <sheetData sheetId="29">
        <row r="4">
          <cell r="J4">
            <v>7.7807956277067181</v>
          </cell>
        </row>
      </sheetData>
      <sheetData sheetId="30">
        <row r="4">
          <cell r="J4">
            <v>17.794898344127041</v>
          </cell>
        </row>
      </sheetData>
      <sheetData sheetId="31">
        <row r="4">
          <cell r="J4">
            <v>3.6398929998865004</v>
          </cell>
        </row>
      </sheetData>
      <sheetData sheetId="32">
        <row r="4">
          <cell r="J4">
            <v>2.0022588431259587</v>
          </cell>
        </row>
      </sheetData>
      <sheetData sheetId="33">
        <row r="4">
          <cell r="J4">
            <v>1.2035887833665455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C16" sqref="C16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13.11+0.43</f>
        <v>13.54</v>
      </c>
      <c r="J2" t="s">
        <v>6</v>
      </c>
      <c r="K2" s="9">
        <v>16.47</v>
      </c>
      <c r="M2" t="s">
        <v>7</v>
      </c>
      <c r="N2" s="9">
        <f>15.33-2.69</f>
        <v>12.64</v>
      </c>
      <c r="P2" t="s">
        <v>8</v>
      </c>
      <c r="Q2" s="10">
        <f>N2+K2+H2</f>
        <v>42.65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1.7932902892596917E-2</v>
      </c>
    </row>
    <row r="4" spans="2:20">
      <c r="B4" t="s">
        <v>30</v>
      </c>
      <c r="C4" s="19">
        <f>Investissement!C25</f>
        <v>2394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2378.3098729434832</v>
      </c>
      <c r="D7" s="20">
        <f>(C7*[1]Feuil1!$K$2-C4)/C4</f>
        <v>-9.5964083384056126E-2</v>
      </c>
      <c r="E7" s="31">
        <f>C7-C7/(1+D7)</f>
        <v>-252.4593578257477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846.81524967835117</v>
      </c>
    </row>
    <row r="9" spans="2:20">
      <c r="M9" s="17" t="str">
        <f>IF(C13&gt;C7*[2]Params!F8,B13,"Others")</f>
        <v>BTC</v>
      </c>
      <c r="N9" s="18">
        <f>IF(C13&gt;C7*0.1,C13,C7)</f>
        <v>758.44426899006589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159.95245123864436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592.47499423628938</v>
      </c>
    </row>
    <row r="12" spans="2:20">
      <c r="B12" s="7" t="s">
        <v>19</v>
      </c>
      <c r="C12" s="1">
        <f>[2]ETH!J4</f>
        <v>846.81524967835117</v>
      </c>
      <c r="D12" s="20">
        <f>C12/$C$7</f>
        <v>0.35605757656394105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758.44426899006589</v>
      </c>
      <c r="D13" s="20">
        <f t="shared" ref="D13:D50" si="0">C13/$C$7</f>
        <v>0.31890052579708106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159.95245123864436</v>
      </c>
      <c r="D14" s="20">
        <f t="shared" si="0"/>
        <v>6.7254672344559271E-2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128.04788413823081</v>
      </c>
      <c r="D15" s="20">
        <f t="shared" si="0"/>
        <v>5.3839865694100687E-2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70.349999999999994</v>
      </c>
      <c r="D16" s="20">
        <f t="shared" si="0"/>
        <v>2.9579829273017423E-2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69.150000000000006</v>
      </c>
      <c r="D17" s="20">
        <f t="shared" si="0"/>
        <v>2.9075269285417985E-2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22" t="s">
        <v>47</v>
      </c>
      <c r="C18" s="9">
        <f>[2]AVAX!$J$4</f>
        <v>27.390496756264213</v>
      </c>
      <c r="D18" s="20">
        <f>C18/$C$7</f>
        <v>1.1516790586402743E-2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32</v>
      </c>
      <c r="C19" s="9">
        <f>[2]MATIC!$J$4</f>
        <v>26.76357586442602</v>
      </c>
      <c r="D19" s="20">
        <f>C19/$C$7</f>
        <v>1.1253191255226317E-2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42</v>
      </c>
      <c r="C20" s="1">
        <f>[2]DOT!$J$4</f>
        <v>27.184171503287953</v>
      </c>
      <c r="D20" s="20">
        <f t="shared" si="0"/>
        <v>1.1430037697166781E-2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45</v>
      </c>
      <c r="C21" s="9">
        <f>[2]ADA!$J$4</f>
        <v>26.354772294577465</v>
      </c>
      <c r="D21" s="20">
        <f t="shared" si="0"/>
        <v>1.1081302985115154E-2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38</v>
      </c>
      <c r="C22" s="9">
        <f>[2]NEAR!$J$4</f>
        <v>24.580261561891653</v>
      </c>
      <c r="D22" s="20">
        <f t="shared" si="0"/>
        <v>1.0335180390715959E-2</v>
      </c>
      <c r="M22" s="17" t="str">
        <f>IF(OR(M21="",M21="Others"),"",IF(C26&gt;C7*[2]Params!F8,B26,"Others"))</f>
        <v/>
      </c>
      <c r="N22" s="18"/>
    </row>
    <row r="23" spans="2:17">
      <c r="B23" s="7" t="s">
        <v>49</v>
      </c>
      <c r="C23" s="1">
        <f>[2]LUNC!J4</f>
        <v>21.2243145542128</v>
      </c>
      <c r="D23" s="20">
        <f t="shared" si="0"/>
        <v>8.9241165735669311E-3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57</v>
      </c>
      <c r="C24" s="9">
        <f>[2]MINA!$J$4</f>
        <v>21.443917264093443</v>
      </c>
      <c r="D24" s="20">
        <f t="shared" si="0"/>
        <v>9.0164521907120827E-3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7" t="s">
        <v>22</v>
      </c>
      <c r="C25" s="1">
        <f>-[2]BIGTIME!$C$4</f>
        <v>13</v>
      </c>
      <c r="D25" s="20">
        <f t="shared" si="0"/>
        <v>5.4660665323273136E-3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41</v>
      </c>
      <c r="C26" s="1">
        <f>[2]XRP!$J$4</f>
        <v>17.794898344127041</v>
      </c>
      <c r="D26" s="20">
        <f t="shared" si="0"/>
        <v>7.4821614065384272E-3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48</v>
      </c>
      <c r="C27" s="9">
        <f>[2]APE!$J$4</f>
        <v>13.350210098210676</v>
      </c>
      <c r="D27" s="20">
        <f t="shared" si="0"/>
        <v>5.6133182013359626E-3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6</v>
      </c>
      <c r="C28" s="1">
        <f>$K$2</f>
        <v>16.47</v>
      </c>
      <c r="D28" s="20">
        <f t="shared" si="0"/>
        <v>6.9250858298023736E-3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7</v>
      </c>
      <c r="C29" s="1">
        <f>$N$2</f>
        <v>12.64</v>
      </c>
      <c r="D29" s="20">
        <f t="shared" si="0"/>
        <v>5.3146985360474812E-3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7" t="s">
        <v>5</v>
      </c>
      <c r="C30" s="1">
        <f>H$2</f>
        <v>13.54</v>
      </c>
      <c r="D30" s="20">
        <f t="shared" si="0"/>
        <v>5.6931185267470631E-3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10.645405955084438</v>
      </c>
      <c r="D31" s="20">
        <f t="shared" si="0"/>
        <v>4.4760382472403791E-3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31</v>
      </c>
      <c r="C32" s="9">
        <f>[2]ATOM!$J$4</f>
        <v>8.6805878872819999</v>
      </c>
      <c r="D32" s="20">
        <f t="shared" si="0"/>
        <v>3.6498977639690773E-3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7.7807956277067181</v>
      </c>
      <c r="D33" s="20">
        <f t="shared" si="0"/>
        <v>3.2715651211912603E-3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54</v>
      </c>
      <c r="C34" s="9">
        <f>[2]LINK!$J$4</f>
        <v>7.3875364857933343</v>
      </c>
      <c r="D34" s="20">
        <f t="shared" si="0"/>
        <v>3.1062127647186063E-3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52</v>
      </c>
      <c r="C35" s="9">
        <f>[2]LDO!$J$4</f>
        <v>7.3178733885351921</v>
      </c>
      <c r="D35" s="20">
        <f t="shared" si="0"/>
        <v>3.0769217551446836E-3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46</v>
      </c>
      <c r="C36" s="9">
        <f>[2]ALGO!$J$4</f>
        <v>6.0454717142236118</v>
      </c>
      <c r="D36" s="20">
        <f t="shared" si="0"/>
        <v>2.5419192776345479E-3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6.0775615553632862</v>
      </c>
      <c r="D37" s="20">
        <f t="shared" si="0"/>
        <v>2.5554119858407997E-3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2.2705199441974996E-3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51</v>
      </c>
      <c r="C39" s="9">
        <f>[2]DOGE!$J$4</f>
        <v>3.8552592429788319</v>
      </c>
      <c r="D39" s="20">
        <f t="shared" si="0"/>
        <v>1.6210079631917022E-3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37</v>
      </c>
      <c r="C40" s="9">
        <f>[2]GRT!$J$4</f>
        <v>3.6398929998865004</v>
      </c>
      <c r="D40" s="20">
        <f t="shared" si="0"/>
        <v>1.5304536390716974E-3</v>
      </c>
    </row>
    <row r="41" spans="2:14">
      <c r="B41" s="22" t="s">
        <v>56</v>
      </c>
      <c r="C41" s="9">
        <f>[2]SHIB!$J$4</f>
        <v>3.5626406662050303</v>
      </c>
      <c r="D41" s="20">
        <f t="shared" si="0"/>
        <v>1.4979716086347386E-3</v>
      </c>
    </row>
    <row r="42" spans="2:14">
      <c r="B42" s="22" t="s">
        <v>33</v>
      </c>
      <c r="C42" s="1">
        <f>[2]EGLD!$J$4</f>
        <v>3.1063012117233368</v>
      </c>
      <c r="D42" s="20">
        <f t="shared" si="0"/>
        <v>1.3060960840560549E-3</v>
      </c>
    </row>
    <row r="43" spans="2:14">
      <c r="B43" s="22" t="s">
        <v>50</v>
      </c>
      <c r="C43" s="9">
        <f>[2]KAVA!$J$4</f>
        <v>2.0022588431259587</v>
      </c>
      <c r="D43" s="20">
        <f t="shared" si="0"/>
        <v>8.4188308088209299E-4</v>
      </c>
    </row>
    <row r="44" spans="2:14">
      <c r="B44" s="22" t="s">
        <v>36</v>
      </c>
      <c r="C44" s="9">
        <f>[2]AMP!$J$4</f>
        <v>1.8462160046670404</v>
      </c>
      <c r="D44" s="20">
        <f t="shared" si="0"/>
        <v>7.7627227035058138E-4</v>
      </c>
    </row>
    <row r="45" spans="2:14">
      <c r="B45" s="7" t="s">
        <v>27</v>
      </c>
      <c r="C45" s="1">
        <f>[2]Ayman!$E$9</f>
        <v>1.6967935999999999</v>
      </c>
      <c r="D45" s="20">
        <f t="shared" si="0"/>
        <v>7.1344513147901371E-4</v>
      </c>
    </row>
    <row r="46" spans="2:14">
      <c r="B46" s="22" t="s">
        <v>40</v>
      </c>
      <c r="C46" s="9">
        <f>[2]SHPING!$J$4</f>
        <v>1.2035887833665455</v>
      </c>
      <c r="D46" s="20">
        <f t="shared" si="0"/>
        <v>5.0606895134187879E-4</v>
      </c>
    </row>
    <row r="47" spans="2:14">
      <c r="B47" s="22" t="s">
        <v>23</v>
      </c>
      <c r="C47" s="9">
        <f>[2]LUNA!J4</f>
        <v>1.0620431681529519</v>
      </c>
      <c r="D47" s="20">
        <f t="shared" si="0"/>
        <v>4.4655373979443999E-4</v>
      </c>
    </row>
    <row r="48" spans="2:14">
      <c r="B48" s="7" t="s">
        <v>28</v>
      </c>
      <c r="C48" s="1">
        <f>[2]ATLAS!O46</f>
        <v>1.0360313727582646</v>
      </c>
      <c r="D48" s="20">
        <f t="shared" si="0"/>
        <v>4.3561664715962108E-4</v>
      </c>
    </row>
    <row r="49" spans="2:4">
      <c r="B49" s="7" t="s">
        <v>25</v>
      </c>
      <c r="C49" s="1">
        <f>[2]POLIS!J4</f>
        <v>0.74865921420221548</v>
      </c>
      <c r="D49" s="20">
        <f t="shared" si="0"/>
        <v>3.1478623652839968E-4</v>
      </c>
    </row>
    <row r="50" spans="2:4">
      <c r="B50" s="22" t="s">
        <v>43</v>
      </c>
      <c r="C50" s="9">
        <f>[2]TRX!$J$4</f>
        <v>0.71848293604557234</v>
      </c>
      <c r="D50" s="20">
        <f t="shared" si="0"/>
        <v>3.0209811775130528E-4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D31" sqref="D31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5"/>
      <c r="C24" s="16"/>
      <c r="D24" s="29"/>
      <c r="E24" s="25"/>
    </row>
    <row r="25" spans="2:5">
      <c r="B25" t="s">
        <v>8</v>
      </c>
      <c r="C25" s="19">
        <f>SUM(C4:C24)</f>
        <v>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2023-08-26T21:14:56Z</dcterms:modified>
</cp:coreProperties>
</file>