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1"/>
  <c r="C31" l="1"/>
  <c r="C15"/>
  <c r="C4"/>
  <c r="C41"/>
  <c r="C16"/>
  <c r="C49" l="1"/>
  <c r="C45" l="1"/>
  <c r="C30" l="1"/>
  <c r="C39" l="1"/>
  <c r="C52"/>
  <c r="C27"/>
  <c r="C48"/>
  <c r="C34"/>
  <c r="C35" l="1"/>
  <c r="C54" l="1"/>
  <c r="C44"/>
  <c r="C37"/>
  <c r="C50"/>
  <c r="C36"/>
  <c r="C46"/>
  <c r="C29"/>
  <c r="C28"/>
  <c r="C19"/>
  <c r="C51"/>
  <c r="C26"/>
  <c r="C38" l="1"/>
  <c r="C17"/>
  <c r="C22"/>
  <c r="C47" l="1"/>
  <c r="C43"/>
  <c r="C42"/>
  <c r="C13"/>
  <c r="C24" l="1"/>
  <c r="C53" l="1"/>
  <c r="C12" l="1"/>
  <c r="C18"/>
  <c r="C40" l="1"/>
  <c r="C33" l="1"/>
  <c r="C23" l="1"/>
  <c r="C25" l="1"/>
  <c r="C32" l="1"/>
  <c r="C20"/>
  <c r="C14" l="1"/>
  <c r="C7" s="1"/>
  <c r="D12" s="1"/>
  <c r="D14" l="1"/>
  <c r="D18" l="1"/>
  <c r="Q3"/>
  <c r="D46"/>
  <c r="D53"/>
  <c r="D21"/>
  <c r="D51"/>
  <c r="D48"/>
  <c r="D54"/>
  <c r="D32"/>
  <c r="D42"/>
  <c r="D49"/>
  <c r="D45"/>
  <c r="D20"/>
  <c r="D17"/>
  <c r="D37"/>
  <c r="D36"/>
  <c r="M8"/>
  <c r="M9"/>
  <c r="D27"/>
  <c r="D44"/>
  <c r="D19"/>
  <c r="D52"/>
  <c r="D38"/>
  <c r="D50"/>
  <c r="D23"/>
  <c r="D29"/>
  <c r="D22"/>
  <c r="D31"/>
  <c r="D24"/>
  <c r="D47"/>
  <c r="D39"/>
  <c r="D28"/>
  <c r="D41"/>
  <c r="D34"/>
  <c r="D13"/>
  <c r="D16"/>
  <c r="D43"/>
  <c r="D7"/>
  <c r="E7" s="1"/>
  <c r="D15"/>
  <c r="D26"/>
  <c r="N8"/>
  <c r="D40"/>
  <c r="D33"/>
  <c r="N9"/>
  <c r="D35"/>
  <c r="D30"/>
  <c r="D25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M36" l="1"/>
  <c r="N36"/>
  <c r="N37" l="1"/>
  <c r="M37"/>
  <c r="M38" l="1"/>
  <c r="N38"/>
  <c r="N39" l="1"/>
  <c r="M39"/>
  <c r="M40" l="1"/>
  <c r="N40"/>
  <c r="M41" l="1"/>
  <c r="N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<sst xmlns="http://schemas.openxmlformats.org/spreadsheetml/2006/main" count="112" uniqueCount="68">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</sst>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USDC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1348.2675485889829</c:v>
                </c:pt>
                <c:pt idx="1">
                  <c:v>1324.537264324309</c:v>
                </c:pt>
                <c:pt idx="2">
                  <c:v>405.8842222368753</c:v>
                </c:pt>
                <c:pt idx="3">
                  <c:v>388.84</c:v>
                </c:pt>
                <c:pt idx="4">
                  <c:v>266.64999999999998</c:v>
                </c:pt>
                <c:pt idx="5">
                  <c:v>1082.837989790821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1324.537264324309</v>
          </cell>
        </row>
      </sheetData>
      <sheetData sheetId="1">
        <row r="4">
          <cell r="J4">
            <v>1348.2675485889829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1.9314261104751453</v>
          </cell>
        </row>
      </sheetData>
      <sheetData sheetId="4">
        <row r="47">
          <cell r="M47">
            <v>146.44</v>
          </cell>
          <cell r="O47">
            <v>1.3183413814570812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2.61797316217609</v>
          </cell>
        </row>
      </sheetData>
      <sheetData sheetId="7">
        <row r="4">
          <cell r="J4">
            <v>40.079372687272119</v>
          </cell>
        </row>
      </sheetData>
      <sheetData sheetId="8">
        <row r="4">
          <cell r="J4">
            <v>10.572769705453959</v>
          </cell>
        </row>
      </sheetData>
      <sheetData sheetId="9">
        <row r="4">
          <cell r="J4">
            <v>22.894849195584555</v>
          </cell>
        </row>
      </sheetData>
      <sheetData sheetId="10">
        <row r="4">
          <cell r="J4">
            <v>11.205514592827333</v>
          </cell>
        </row>
      </sheetData>
      <sheetData sheetId="11">
        <row r="4">
          <cell r="J4">
            <v>52.221785110463614</v>
          </cell>
        </row>
      </sheetData>
      <sheetData sheetId="12">
        <row r="4">
          <cell r="J4">
            <v>3.3209994857251428</v>
          </cell>
        </row>
      </sheetData>
      <sheetData sheetId="13">
        <row r="4">
          <cell r="J4">
            <v>225.8164364150374</v>
          </cell>
        </row>
      </sheetData>
      <sheetData sheetId="14">
        <row r="4">
          <cell r="J4">
            <v>4.8472971688193685</v>
          </cell>
        </row>
      </sheetData>
      <sheetData sheetId="15">
        <row r="4">
          <cell r="J4">
            <v>44.860077074687382</v>
          </cell>
        </row>
      </sheetData>
      <sheetData sheetId="16">
        <row r="4">
          <cell r="J4">
            <v>5.5093971809331865</v>
          </cell>
        </row>
      </sheetData>
      <sheetData sheetId="17">
        <row r="4">
          <cell r="J4">
            <v>4.2722206314021651</v>
          </cell>
        </row>
      </sheetData>
      <sheetData sheetId="18">
        <row r="4">
          <cell r="J4">
            <v>13.378285975554661</v>
          </cell>
        </row>
      </sheetData>
      <sheetData sheetId="19">
        <row r="4">
          <cell r="J4">
            <v>2.0129500043466222</v>
          </cell>
        </row>
      </sheetData>
      <sheetData sheetId="20">
        <row r="4">
          <cell r="J4">
            <v>15.963365136981656</v>
          </cell>
        </row>
      </sheetData>
      <sheetData sheetId="21">
        <row r="4">
          <cell r="J4">
            <v>12.61217878166223</v>
          </cell>
        </row>
      </sheetData>
      <sheetData sheetId="22">
        <row r="4">
          <cell r="J4">
            <v>11.184653156235882</v>
          </cell>
        </row>
      </sheetData>
      <sheetData sheetId="23">
        <row r="4">
          <cell r="J4">
            <v>4.6788170999831449</v>
          </cell>
        </row>
      </sheetData>
      <sheetData sheetId="24">
        <row r="4">
          <cell r="J4">
            <v>42.097981901225801</v>
          </cell>
        </row>
      </sheetData>
      <sheetData sheetId="25">
        <row r="4">
          <cell r="J4">
            <v>49.96128695924498</v>
          </cell>
        </row>
      </sheetData>
      <sheetData sheetId="26">
        <row r="4">
          <cell r="J4">
            <v>1.4123931599757831</v>
          </cell>
        </row>
      </sheetData>
      <sheetData sheetId="27">
        <row r="4">
          <cell r="J4">
            <v>40.280768464252574</v>
          </cell>
        </row>
      </sheetData>
      <sheetData sheetId="28">
        <row r="4">
          <cell r="J4">
            <v>47.521936417129567</v>
          </cell>
        </row>
      </sheetData>
      <sheetData sheetId="29">
        <row r="4">
          <cell r="J4">
            <v>2.2963092142999728</v>
          </cell>
        </row>
      </sheetData>
      <sheetData sheetId="30">
        <row r="4">
          <cell r="J4">
            <v>13.541823288332989</v>
          </cell>
        </row>
      </sheetData>
      <sheetData sheetId="31">
        <row r="4">
          <cell r="J4">
            <v>2.206244443104219</v>
          </cell>
        </row>
      </sheetData>
      <sheetData sheetId="32">
        <row r="4">
          <cell r="J4">
            <v>405.8842222368753</v>
          </cell>
        </row>
      </sheetData>
      <sheetData sheetId="33">
        <row r="4">
          <cell r="J4">
            <v>1.1390357953252137</v>
          </cell>
        </row>
      </sheetData>
      <sheetData sheetId="34">
        <row r="4">
          <cell r="J4">
            <v>16.891319323234075</v>
          </cell>
        </row>
      </sheetData>
      <sheetData sheetId="35">
        <row r="4">
          <cell r="J4">
            <v>15.765833793762065</v>
          </cell>
        </row>
      </sheetData>
      <sheetData sheetId="36">
        <row r="4">
          <cell r="J4">
            <v>21.608690035625553</v>
          </cell>
        </row>
      </sheetData>
      <sheetData sheetId="37">
        <row r="4">
          <cell r="J4">
            <v>18.568990271563045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P30" sqref="P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0.14666545630667663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4817.0170249409884</v>
      </c>
      <c r="D7" s="20">
        <f>(C7*[1]Feuil1!$K$2-C4)/C4</f>
        <v>0.6162128603011342</v>
      </c>
      <c r="E7" s="31">
        <f>C7-C7/(1+D7)</f>
        <v>1836.5822423322934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1348.2675485889829</v>
      </c>
    </row>
    <row r="9" spans="2:20">
      <c r="M9" s="17" t="str">
        <f>IF(C13&gt;C7*Params!F8,B13,"Others")</f>
        <v>ETH</v>
      </c>
      <c r="N9" s="18">
        <f>IF(C13&gt;C7*0.1,C13,C7)</f>
        <v>1324.537264324309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405.8842222368753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4</v>
      </c>
      <c r="C12" s="1">
        <f>[2]BTC!J4</f>
        <v>1348.2675485889829</v>
      </c>
      <c r="D12" s="20">
        <f>C12/$C$7</f>
        <v>0.27989677877576113</v>
      </c>
      <c r="M12" s="17" t="str">
        <f>IF(OR(M11="",M11="Others"),"",IF(C16&gt;C7*Params!F8,B16,"Others"))</f>
        <v>USDC</v>
      </c>
      <c r="N12" s="21">
        <f>IF(OR(M11="",M11="Others"),"",IF(C16&gt;$C$7*Params!F$8,C16,SUM(C16:C57)))</f>
        <v>266.64999999999998</v>
      </c>
    </row>
    <row r="13" spans="2:20">
      <c r="B13" s="7" t="s">
        <v>19</v>
      </c>
      <c r="C13" s="1">
        <f>[2]ETH!J4</f>
        <v>1324.537264324309</v>
      </c>
      <c r="D13" s="20">
        <f t="shared" ref="D13:D51" si="0">C13/$C$7</f>
        <v>0.27497043449634384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1082.837989790821</v>
      </c>
      <c r="Q13" s="23"/>
    </row>
    <row r="14" spans="2:20">
      <c r="B14" s="7" t="s">
        <v>24</v>
      </c>
      <c r="C14" s="1">
        <f>[2]SOL!J4</f>
        <v>405.8842222368753</v>
      </c>
      <c r="D14" s="20">
        <f t="shared" si="0"/>
        <v>8.4260491531446824E-2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8.0722156053572081E-2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5.5355835077885489E-2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225.8164364150374</v>
      </c>
      <c r="D17" s="20">
        <f t="shared" si="0"/>
        <v>4.6878895226201492E-2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146.44</v>
      </c>
      <c r="D18" s="20">
        <f>C18/$C$7</f>
        <v>3.0400556867825057E-2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1.4462615827586811E-2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52.221785110463614</v>
      </c>
      <c r="D20" s="20">
        <f t="shared" si="0"/>
        <v>1.0841104534211889E-2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7" t="s">
        <v>5</v>
      </c>
      <c r="C21" s="1">
        <f>H$2</f>
        <v>51</v>
      </c>
      <c r="D21" s="20">
        <f t="shared" si="0"/>
        <v>1.0587465175219052E-2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31</v>
      </c>
      <c r="C22" s="9">
        <f>[2]MATIC!$J$4</f>
        <v>49.96128695924498</v>
      </c>
      <c r="D22" s="20">
        <f t="shared" si="0"/>
        <v>1.0371831093924156E-2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37</v>
      </c>
      <c r="C23" s="9">
        <f>[2]NEAR!$J$4</f>
        <v>47.521936417129567</v>
      </c>
      <c r="D23" s="20">
        <f t="shared" si="0"/>
        <v>9.8654283701045762E-3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44.860077074687382</v>
      </c>
      <c r="D24" s="20">
        <f t="shared" si="0"/>
        <v>9.3128334075665738E-3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42.097981901225801</v>
      </c>
      <c r="D25" s="20">
        <f t="shared" si="0"/>
        <v>8.7394297514947084E-3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8.9910415046811215E-3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56</v>
      </c>
      <c r="C27" s="9">
        <f>[2]MINA!$J$4</f>
        <v>40.280768464252574</v>
      </c>
      <c r="D27" s="20">
        <f t="shared" si="0"/>
        <v>8.3621810460065872E-3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44</v>
      </c>
      <c r="C28" s="9">
        <f>[2]ADA!$J$4</f>
        <v>40.079372687272119</v>
      </c>
      <c r="D28" s="20">
        <f t="shared" si="0"/>
        <v>8.3203718151199837E-3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47</v>
      </c>
      <c r="C29" s="9">
        <f>[2]APE!$J$4</f>
        <v>22.894849195584555</v>
      </c>
      <c r="D29" s="20">
        <f t="shared" si="0"/>
        <v>4.7529101676498705E-3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65</v>
      </c>
      <c r="C30" s="10">
        <f>[2]TIA!$J$4</f>
        <v>21.608690035625553</v>
      </c>
      <c r="D30" s="20">
        <f t="shared" si="0"/>
        <v>4.4859069261625195E-3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18.568990271563045</v>
      </c>
      <c r="D31" s="20">
        <f t="shared" si="0"/>
        <v>3.8548732909638259E-3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16.891319323234075</v>
      </c>
      <c r="D32" s="20">
        <f t="shared" si="0"/>
        <v>3.5065932372204986E-3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15.963365136981656</v>
      </c>
      <c r="D33" s="20">
        <f t="shared" si="0"/>
        <v>3.3139524013156706E-3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15.765833793762065</v>
      </c>
      <c r="D34" s="20">
        <f t="shared" si="0"/>
        <v>3.2729454166617162E-3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13.541823288332989</v>
      </c>
      <c r="D35" s="20">
        <f t="shared" si="0"/>
        <v>2.8112467151803111E-3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13.378285975554661</v>
      </c>
      <c r="D36" s="20">
        <f t="shared" si="0"/>
        <v>2.7772968013785571E-3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12.61217878166223</v>
      </c>
      <c r="D37" s="20">
        <f t="shared" si="0"/>
        <v>2.6182549732252061E-3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11.205514592827333</v>
      </c>
      <c r="D38" s="20">
        <f t="shared" si="0"/>
        <v>2.3262352063131036E-3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11.184653156235882</v>
      </c>
      <c r="D39" s="20">
        <f t="shared" si="0"/>
        <v>2.3219044272264951E-3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10.572769705453959</v>
      </c>
      <c r="D40" s="20">
        <f t="shared" si="0"/>
        <v>2.1948790404334273E-3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1.6254873004306898E-3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5.5093971809331865</v>
      </c>
      <c r="D42" s="20">
        <f t="shared" si="0"/>
        <v>1.1437362899917674E-3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4.8472971688193685</v>
      </c>
      <c r="D43" s="20">
        <f t="shared" si="0"/>
        <v>1.0062860778198622E-3</v>
      </c>
    </row>
    <row r="44" spans="2:14">
      <c r="B44" s="22" t="s">
        <v>23</v>
      </c>
      <c r="C44" s="9">
        <f>[2]LUNA!J4</f>
        <v>4.6788170999831449</v>
      </c>
      <c r="D44" s="20">
        <f t="shared" si="0"/>
        <v>9.7131006092727339E-4</v>
      </c>
    </row>
    <row r="45" spans="2:14">
      <c r="B45" s="22" t="s">
        <v>36</v>
      </c>
      <c r="C45" s="9">
        <f>[2]GRT!$J$4</f>
        <v>4.2722206314021651</v>
      </c>
      <c r="D45" s="20">
        <f t="shared" si="0"/>
        <v>8.8690170893770146E-4</v>
      </c>
    </row>
    <row r="46" spans="2:14">
      <c r="B46" s="22" t="s">
        <v>35</v>
      </c>
      <c r="C46" s="9">
        <f>[2]AMP!$J$4</f>
        <v>3.3209994857251428</v>
      </c>
      <c r="D46" s="20">
        <f t="shared" si="0"/>
        <v>6.8943071376539866E-4</v>
      </c>
    </row>
    <row r="47" spans="2:14">
      <c r="B47" s="22" t="s">
        <v>63</v>
      </c>
      <c r="C47" s="10">
        <f>[2]ACE!$J$4</f>
        <v>2.61797316217609</v>
      </c>
      <c r="D47" s="20">
        <f t="shared" si="0"/>
        <v>5.4348430753328335E-4</v>
      </c>
    </row>
    <row r="48" spans="2:14">
      <c r="B48" s="22" t="s">
        <v>61</v>
      </c>
      <c r="C48" s="10">
        <f>[2]SEI!$J$4</f>
        <v>2.2963092142999728</v>
      </c>
      <c r="D48" s="20">
        <f t="shared" si="0"/>
        <v>4.7670772231246249E-4</v>
      </c>
    </row>
    <row r="49" spans="2:4">
      <c r="B49" s="22" t="s">
        <v>39</v>
      </c>
      <c r="C49" s="9">
        <f>[2]SHPING!$J$4</f>
        <v>2.206244443104219</v>
      </c>
      <c r="D49" s="20">
        <f t="shared" si="0"/>
        <v>4.5801051390953864E-4</v>
      </c>
    </row>
    <row r="50" spans="2:4">
      <c r="B50" s="22" t="s">
        <v>49</v>
      </c>
      <c r="C50" s="9">
        <f>[2]KAVA!$J$4</f>
        <v>2.0129500043466222</v>
      </c>
      <c r="D50" s="20">
        <f t="shared" si="0"/>
        <v>4.1788309942111573E-4</v>
      </c>
    </row>
    <row r="51" spans="2:4">
      <c r="B51" s="7" t="s">
        <v>25</v>
      </c>
      <c r="C51" s="1">
        <f>[2]POLIS!J4</f>
        <v>1.9314261104751453</v>
      </c>
      <c r="D51" s="20">
        <f t="shared" si="0"/>
        <v>4.0095895457185074E-4</v>
      </c>
    </row>
    <row r="52" spans="2:4">
      <c r="B52" s="22" t="s">
        <v>62</v>
      </c>
      <c r="C52" s="10">
        <f>[2]MEME!$J$4</f>
        <v>1.4123931599757831</v>
      </c>
      <c r="D52" s="20">
        <f>C52/$C$7</f>
        <v>2.9320908617570969E-4</v>
      </c>
    </row>
    <row r="53" spans="2:4">
      <c r="B53" s="7" t="s">
        <v>27</v>
      </c>
      <c r="C53" s="1">
        <f>[2]ATLAS!O47</f>
        <v>1.3183413814570812</v>
      </c>
      <c r="D53" s="20">
        <f>C53/$C$7</f>
        <v>2.7368418559268673E-4</v>
      </c>
    </row>
    <row r="54" spans="2:4">
      <c r="B54" s="22" t="s">
        <v>42</v>
      </c>
      <c r="C54" s="9">
        <f>[2]TRX!$J$4</f>
        <v>1.1390357953252137</v>
      </c>
      <c r="D54" s="20">
        <f>C54/$C$7</f>
        <v>2.3646081992811051E-4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2024-02-06T19:18:08Z</dcterms:modified>
</cp:coreProperties>
</file>