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0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 calcOnSave="0"/>
</workbook>
</file>

<file path=xl/calcChain.xml><?xml version="1.0" encoding="utf-8"?>
<calcChain xmlns="http://schemas.openxmlformats.org/spreadsheetml/2006/main">
  <c r="D6" i="29"/>
  <c r="D15" i="22"/>
  <c r="N26" i="35" l="1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J4"/>
  <c r="K4" s="1"/>
  <c r="B13" i="31"/>
  <c r="N9"/>
  <c r="C9"/>
  <c r="N8"/>
  <c r="C8"/>
  <c r="C7"/>
  <c r="T6"/>
  <c r="S6"/>
  <c r="R6"/>
  <c r="P6"/>
  <c r="O6" s="1"/>
  <c r="N6"/>
  <c r="N7" s="1"/>
  <c r="E6"/>
  <c r="D6"/>
  <c r="D13" s="1"/>
  <c r="G12" s="1"/>
  <c r="R5"/>
  <c r="R17" s="1"/>
  <c r="C5"/>
  <c r="O9" s="1"/>
  <c r="P9" s="1"/>
  <c r="J4"/>
  <c r="B10" i="30"/>
  <c r="N9"/>
  <c r="N8"/>
  <c r="N7"/>
  <c r="N6"/>
  <c r="E6"/>
  <c r="D6"/>
  <c r="D10" s="1"/>
  <c r="G9" s="1"/>
  <c r="C5"/>
  <c r="O7" s="1"/>
  <c r="P7" s="1"/>
  <c r="J4"/>
  <c r="B13" i="29"/>
  <c r="N6" s="1"/>
  <c r="Q6"/>
  <c r="E6"/>
  <c r="D13"/>
  <c r="G12" s="1"/>
  <c r="C5"/>
  <c r="O8" s="1"/>
  <c r="J4"/>
  <c r="B34" i="28"/>
  <c r="C34" s="1"/>
  <c r="D33"/>
  <c r="C33" s="1"/>
  <c r="C32"/>
  <c r="C31"/>
  <c r="C30"/>
  <c r="D29"/>
  <c r="C29"/>
  <c r="B28"/>
  <c r="C28" s="1"/>
  <c r="C27"/>
  <c r="B26"/>
  <c r="C26" s="1"/>
  <c r="C25"/>
  <c r="C24"/>
  <c r="N23"/>
  <c r="C23"/>
  <c r="T22"/>
  <c r="S22" s="1"/>
  <c r="R22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R16"/>
  <c r="S16" s="1"/>
  <c r="C16"/>
  <c r="T15"/>
  <c r="S15" s="1"/>
  <c r="R15"/>
  <c r="N25" s="1"/>
  <c r="E15"/>
  <c r="B15"/>
  <c r="T14"/>
  <c r="S14"/>
  <c r="R14"/>
  <c r="O14"/>
  <c r="P14" s="1"/>
  <c r="N14"/>
  <c r="E14"/>
  <c r="B14"/>
  <c r="T13"/>
  <c r="R13"/>
  <c r="N16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P6" s="1"/>
  <c r="N6"/>
  <c r="C6"/>
  <c r="B6"/>
  <c r="S5"/>
  <c r="B5"/>
  <c r="R5" s="1"/>
  <c r="B13" i="27"/>
  <c r="N9"/>
  <c r="N8"/>
  <c r="N7"/>
  <c r="N6"/>
  <c r="E6"/>
  <c r="D6"/>
  <c r="D13" s="1"/>
  <c r="G12" s="1"/>
  <c r="C5"/>
  <c r="O8" s="1"/>
  <c r="P8" s="1"/>
  <c r="J4"/>
  <c r="B19" i="26"/>
  <c r="C17"/>
  <c r="C16"/>
  <c r="C15"/>
  <c r="C14"/>
  <c r="C13"/>
  <c r="C12"/>
  <c r="C11"/>
  <c r="C10"/>
  <c r="R9"/>
  <c r="N9" s="1"/>
  <c r="D9"/>
  <c r="D19" s="1"/>
  <c r="T8"/>
  <c r="V8" s="1"/>
  <c r="R8"/>
  <c r="N17" s="1"/>
  <c r="N8"/>
  <c r="C8"/>
  <c r="T7"/>
  <c r="R7"/>
  <c r="N7"/>
  <c r="E7"/>
  <c r="U6"/>
  <c r="T6"/>
  <c r="S6" s="1"/>
  <c r="R6"/>
  <c r="N6"/>
  <c r="C6"/>
  <c r="O17" s="1"/>
  <c r="P17" s="1"/>
  <c r="T5"/>
  <c r="S5" s="1"/>
  <c r="R5"/>
  <c r="C5"/>
  <c r="O9" s="1"/>
  <c r="P9" s="1"/>
  <c r="J4"/>
  <c r="B10" i="25"/>
  <c r="N9" s="1"/>
  <c r="D7"/>
  <c r="E6"/>
  <c r="D6"/>
  <c r="C5"/>
  <c r="O7" s="1"/>
  <c r="J4"/>
  <c r="B15" i="24"/>
  <c r="C14"/>
  <c r="C13"/>
  <c r="C12"/>
  <c r="C11"/>
  <c r="R10"/>
  <c r="N15" s="1"/>
  <c r="C10"/>
  <c r="C9"/>
  <c r="T8"/>
  <c r="R8"/>
  <c r="C8"/>
  <c r="S8" s="1"/>
  <c r="T7"/>
  <c r="R7"/>
  <c r="C7"/>
  <c r="O9" s="1"/>
  <c r="R6"/>
  <c r="U6" s="1"/>
  <c r="E6"/>
  <c r="D6"/>
  <c r="T5"/>
  <c r="R5"/>
  <c r="C5"/>
  <c r="O17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R15"/>
  <c r="T15" s="1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T37" s="1"/>
  <c r="R5"/>
  <c r="D5"/>
  <c r="D37" s="1"/>
  <c r="G37" s="1"/>
  <c r="D14" i="22"/>
  <c r="D13"/>
  <c r="D12"/>
  <c r="D11"/>
  <c r="D10"/>
  <c r="D9"/>
  <c r="D8"/>
  <c r="B7"/>
  <c r="B17" s="1"/>
  <c r="J4" s="1"/>
  <c r="E6"/>
  <c r="D6"/>
  <c r="D5"/>
  <c r="B14" i="21"/>
  <c r="C12"/>
  <c r="C11"/>
  <c r="C10"/>
  <c r="T9"/>
  <c r="S9" s="1"/>
  <c r="R9"/>
  <c r="C9"/>
  <c r="T8"/>
  <c r="R8"/>
  <c r="U8" s="1"/>
  <c r="C8"/>
  <c r="T7"/>
  <c r="S7" s="1"/>
  <c r="R7"/>
  <c r="C7"/>
  <c r="O9" s="1"/>
  <c r="R6"/>
  <c r="P6"/>
  <c r="N6"/>
  <c r="E6"/>
  <c r="D6"/>
  <c r="D14" s="1"/>
  <c r="G13" s="1"/>
  <c r="T5"/>
  <c r="S5"/>
  <c r="R5"/>
  <c r="R20" s="1"/>
  <c r="C5"/>
  <c r="J4"/>
  <c r="B10" i="20"/>
  <c r="N9" s="1"/>
  <c r="N8"/>
  <c r="N6"/>
  <c r="E6"/>
  <c r="D6"/>
  <c r="D10" s="1"/>
  <c r="G9" s="1"/>
  <c r="C5"/>
  <c r="O9" s="1"/>
  <c r="J4"/>
  <c r="B10" i="19"/>
  <c r="N9" s="1"/>
  <c r="N8"/>
  <c r="N6"/>
  <c r="E6"/>
  <c r="D6"/>
  <c r="D10" s="1"/>
  <c r="G9" s="1"/>
  <c r="C5"/>
  <c r="O7" s="1"/>
  <c r="J4"/>
  <c r="B10" i="18"/>
  <c r="N9" s="1"/>
  <c r="N8"/>
  <c r="N6"/>
  <c r="E6"/>
  <c r="D6"/>
  <c r="D10" s="1"/>
  <c r="G9" s="1"/>
  <c r="C5"/>
  <c r="O9" s="1"/>
  <c r="J4"/>
  <c r="B13" i="17"/>
  <c r="O9"/>
  <c r="N9"/>
  <c r="O8"/>
  <c r="N8"/>
  <c r="O7"/>
  <c r="N7"/>
  <c r="O6"/>
  <c r="N6"/>
  <c r="E6"/>
  <c r="D6"/>
  <c r="D13" s="1"/>
  <c r="G12" s="1"/>
  <c r="J4"/>
  <c r="C10" i="16"/>
  <c r="D9"/>
  <c r="B9"/>
  <c r="D8"/>
  <c r="C8" s="1"/>
  <c r="B8"/>
  <c r="B14" s="1"/>
  <c r="T7"/>
  <c r="S7"/>
  <c r="R7"/>
  <c r="C7"/>
  <c r="T6"/>
  <c r="R6"/>
  <c r="E6"/>
  <c r="D6"/>
  <c r="D14" s="1"/>
  <c r="G13" s="1"/>
  <c r="R5"/>
  <c r="C5"/>
  <c r="O9" s="1"/>
  <c r="B13" i="15"/>
  <c r="N9" s="1"/>
  <c r="N8"/>
  <c r="N6"/>
  <c r="E6"/>
  <c r="D6"/>
  <c r="D13" s="1"/>
  <c r="G12" s="1"/>
  <c r="C5"/>
  <c r="O9" s="1"/>
  <c r="J4"/>
  <c r="B17" i="14"/>
  <c r="C15"/>
  <c r="D14"/>
  <c r="C14"/>
  <c r="C13"/>
  <c r="C12"/>
  <c r="S9" s="1"/>
  <c r="O15" s="1"/>
  <c r="C11"/>
  <c r="S8" s="1"/>
  <c r="T10"/>
  <c r="R10"/>
  <c r="E10"/>
  <c r="R9"/>
  <c r="N17" s="1"/>
  <c r="D9"/>
  <c r="R8"/>
  <c r="N9" s="1"/>
  <c r="N8"/>
  <c r="E8"/>
  <c r="S7"/>
  <c r="R7"/>
  <c r="T7" s="1"/>
  <c r="N7"/>
  <c r="E7"/>
  <c r="S6"/>
  <c r="R6"/>
  <c r="T6" s="1"/>
  <c r="N6"/>
  <c r="D6"/>
  <c r="T5"/>
  <c r="R5"/>
  <c r="N24" s="1"/>
  <c r="D5"/>
  <c r="D17" s="1"/>
  <c r="J4"/>
  <c r="D13" i="13"/>
  <c r="B13"/>
  <c r="G12"/>
  <c r="C11"/>
  <c r="C10"/>
  <c r="C9"/>
  <c r="C8"/>
  <c r="C7"/>
  <c r="T6"/>
  <c r="R6"/>
  <c r="N9" s="1"/>
  <c r="C6"/>
  <c r="O6" s="1"/>
  <c r="T5"/>
  <c r="T15" s="1"/>
  <c r="S5"/>
  <c r="R5"/>
  <c r="R15" s="1"/>
  <c r="C5"/>
  <c r="O9" s="1"/>
  <c r="P9" s="1"/>
  <c r="J4"/>
  <c r="K4" s="1"/>
  <c r="N17" i="12"/>
  <c r="N16"/>
  <c r="N15"/>
  <c r="N14"/>
  <c r="B13"/>
  <c r="C11"/>
  <c r="C10"/>
  <c r="O16" s="1"/>
  <c r="P16" s="1"/>
  <c r="C9"/>
  <c r="U8"/>
  <c r="T8"/>
  <c r="R8"/>
  <c r="S8" s="1"/>
  <c r="C8"/>
  <c r="T7"/>
  <c r="V7" s="1"/>
  <c r="R7"/>
  <c r="N9" s="1"/>
  <c r="N7"/>
  <c r="C7"/>
  <c r="T6"/>
  <c r="S6" s="1"/>
  <c r="R6"/>
  <c r="N6"/>
  <c r="E6"/>
  <c r="D6"/>
  <c r="D13" s="1"/>
  <c r="G12" s="1"/>
  <c r="R5"/>
  <c r="R13" s="1"/>
  <c r="C5"/>
  <c r="O7" s="1"/>
  <c r="P7" s="1"/>
  <c r="J4"/>
  <c r="B14" i="11"/>
  <c r="N9"/>
  <c r="N8"/>
  <c r="N7"/>
  <c r="D7"/>
  <c r="N6"/>
  <c r="E6"/>
  <c r="D6"/>
  <c r="C5"/>
  <c r="O7" s="1"/>
  <c r="P7" s="1"/>
  <c r="J4"/>
  <c r="B14" i="10"/>
  <c r="J4" s="1"/>
  <c r="D12"/>
  <c r="C12" s="1"/>
  <c r="C11"/>
  <c r="C10"/>
  <c r="C9"/>
  <c r="C8"/>
  <c r="T7"/>
  <c r="U7" s="1"/>
  <c r="R7"/>
  <c r="C7"/>
  <c r="T6"/>
  <c r="R6"/>
  <c r="E6"/>
  <c r="D6"/>
  <c r="D14" s="1"/>
  <c r="G13" s="1"/>
  <c r="R5"/>
  <c r="R14" s="1"/>
  <c r="C5"/>
  <c r="O7" s="1"/>
  <c r="B14" i="9"/>
  <c r="N6" s="1"/>
  <c r="C10"/>
  <c r="N9"/>
  <c r="C9"/>
  <c r="N8"/>
  <c r="C8"/>
  <c r="T7"/>
  <c r="R7"/>
  <c r="N7"/>
  <c r="C7"/>
  <c r="R6"/>
  <c r="E6"/>
  <c r="U6" s="1"/>
  <c r="D6"/>
  <c r="D14" s="1"/>
  <c r="G13" s="1"/>
  <c r="T5"/>
  <c r="S5"/>
  <c r="R5"/>
  <c r="R17" s="1"/>
  <c r="C5"/>
  <c r="O9" s="1"/>
  <c r="P9" s="1"/>
  <c r="J4"/>
  <c r="B13" i="8"/>
  <c r="N9" s="1"/>
  <c r="C9"/>
  <c r="T8"/>
  <c r="R8"/>
  <c r="C8"/>
  <c r="T7"/>
  <c r="R7"/>
  <c r="C7"/>
  <c r="O9" s="1"/>
  <c r="R6"/>
  <c r="U6" s="1"/>
  <c r="E6"/>
  <c r="D6"/>
  <c r="D13" s="1"/>
  <c r="T5"/>
  <c r="R5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M49"/>
  <c r="M44"/>
  <c r="M43"/>
  <c r="M42"/>
  <c r="N41"/>
  <c r="O41" s="1"/>
  <c r="M41"/>
  <c r="M36"/>
  <c r="M35"/>
  <c r="B35"/>
  <c r="C35" s="1"/>
  <c r="M34"/>
  <c r="C34"/>
  <c r="N33"/>
  <c r="O33" s="1"/>
  <c r="M33"/>
  <c r="D33"/>
  <c r="C33" s="1"/>
  <c r="N19" s="1"/>
  <c r="O19" s="1"/>
  <c r="B33"/>
  <c r="C32"/>
  <c r="N49" s="1"/>
  <c r="O49" s="1"/>
  <c r="B30"/>
  <c r="D29"/>
  <c r="M28"/>
  <c r="D28"/>
  <c r="M27"/>
  <c r="D27"/>
  <c r="M26"/>
  <c r="D26"/>
  <c r="C26" s="1"/>
  <c r="N9" s="1"/>
  <c r="N25"/>
  <c r="O25" s="1"/>
  <c r="M25"/>
  <c r="C25"/>
  <c r="T24"/>
  <c r="R24"/>
  <c r="C24"/>
  <c r="T23"/>
  <c r="R23"/>
  <c r="C23"/>
  <c r="C22"/>
  <c r="N44" s="1"/>
  <c r="O44" s="1"/>
  <c r="R21"/>
  <c r="C21"/>
  <c r="M20"/>
  <c r="C20"/>
  <c r="N34" s="1"/>
  <c r="O34" s="1"/>
  <c r="T19"/>
  <c r="S19" s="1"/>
  <c r="R19"/>
  <c r="M50" s="1"/>
  <c r="M19"/>
  <c r="C19"/>
  <c r="N28" s="1"/>
  <c r="O28" s="1"/>
  <c r="T18"/>
  <c r="R18"/>
  <c r="S18" s="1"/>
  <c r="N18"/>
  <c r="O18" s="1"/>
  <c r="M18"/>
  <c r="D18"/>
  <c r="C18"/>
  <c r="T17"/>
  <c r="R17"/>
  <c r="S17" s="1"/>
  <c r="N17"/>
  <c r="O17" s="1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T5" s="1"/>
  <c r="D5"/>
  <c r="C40" i="1"/>
  <c r="B38"/>
  <c r="B39" s="1"/>
  <c r="C37"/>
  <c r="C36"/>
  <c r="C35"/>
  <c r="C34"/>
  <c r="D33"/>
  <c r="D32"/>
  <c r="D31"/>
  <c r="D30"/>
  <c r="D29"/>
  <c r="C28"/>
  <c r="D27"/>
  <c r="D26"/>
  <c r="D25"/>
  <c r="D24"/>
  <c r="T23"/>
  <c r="R23"/>
  <c r="N37" s="1"/>
  <c r="D23"/>
  <c r="C23" s="1"/>
  <c r="N6" s="1"/>
  <c r="B23"/>
  <c r="B42" s="1"/>
  <c r="D22"/>
  <c r="R21"/>
  <c r="N21"/>
  <c r="D21"/>
  <c r="T20"/>
  <c r="S20"/>
  <c r="O29" s="1"/>
  <c r="P29" s="1"/>
  <c r="R20"/>
  <c r="N29" s="1"/>
  <c r="N20"/>
  <c r="C20"/>
  <c r="T19"/>
  <c r="S19" s="1"/>
  <c r="R19"/>
  <c r="N19" s="1"/>
  <c r="C19"/>
  <c r="D19" s="1"/>
  <c r="O18"/>
  <c r="P18" s="1"/>
  <c r="N18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R12"/>
  <c r="T12" s="1"/>
  <c r="N12"/>
  <c r="E12"/>
  <c r="D12"/>
  <c r="R11"/>
  <c r="T11" s="1"/>
  <c r="D11"/>
  <c r="R10"/>
  <c r="O10"/>
  <c r="D10"/>
  <c r="R9"/>
  <c r="T9" s="1"/>
  <c r="D9"/>
  <c r="R8"/>
  <c r="D8"/>
  <c r="T8" s="1"/>
  <c r="R7"/>
  <c r="T7" s="1"/>
  <c r="D7"/>
  <c r="R6"/>
  <c r="T6" s="1"/>
  <c r="D6"/>
  <c r="T5"/>
  <c r="R5"/>
  <c r="D5"/>
  <c r="O3"/>
  <c r="K4" i="31" l="1"/>
  <c r="K4" i="30"/>
  <c r="N8" i="29"/>
  <c r="P8" s="1"/>
  <c r="N7"/>
  <c r="N9"/>
  <c r="K4"/>
  <c r="K4" i="27"/>
  <c r="R22" i="26"/>
  <c r="D17" i="22"/>
  <c r="K4" i="21"/>
  <c r="P9" i="20"/>
  <c r="N7"/>
  <c r="K4"/>
  <c r="K4" i="19"/>
  <c r="P7"/>
  <c r="N7"/>
  <c r="P9" i="18"/>
  <c r="N7"/>
  <c r="K4"/>
  <c r="P6" i="17"/>
  <c r="P7"/>
  <c r="P8"/>
  <c r="P9"/>
  <c r="T5" i="16"/>
  <c r="K4" i="15"/>
  <c r="P9"/>
  <c r="N7"/>
  <c r="T5" i="12"/>
  <c r="T13" s="1"/>
  <c r="E7" i="11"/>
  <c r="T5" i="10"/>
  <c r="T14" s="1"/>
  <c r="K4" i="9"/>
  <c r="N8" i="25"/>
  <c r="E7"/>
  <c r="D10"/>
  <c r="G9" s="1"/>
  <c r="N6"/>
  <c r="N7"/>
  <c r="P7" s="1"/>
  <c r="S24" i="2"/>
  <c r="S23" i="1"/>
  <c r="O36" s="1"/>
  <c r="S7" i="24"/>
  <c r="O8" s="1"/>
  <c r="S6" i="16"/>
  <c r="K4" i="12"/>
  <c r="S6" i="10"/>
  <c r="O8"/>
  <c r="O9"/>
  <c r="O6"/>
  <c r="R13" i="8"/>
  <c r="G12"/>
  <c r="N7"/>
  <c r="S7"/>
  <c r="O7" s="1"/>
  <c r="O8"/>
  <c r="S13" i="28"/>
  <c r="K4" i="14"/>
  <c r="O8"/>
  <c r="P8" s="1"/>
  <c r="O7"/>
  <c r="P7" s="1"/>
  <c r="O6"/>
  <c r="P6" s="1"/>
  <c r="O20" i="1"/>
  <c r="P20" s="1"/>
  <c r="O21"/>
  <c r="P21" s="1"/>
  <c r="O19"/>
  <c r="P19" s="1"/>
  <c r="P23" s="1"/>
  <c r="J12"/>
  <c r="J13" s="1"/>
  <c r="J4"/>
  <c r="R22"/>
  <c r="D39"/>
  <c r="T22"/>
  <c r="T18"/>
  <c r="R18"/>
  <c r="N11" s="1"/>
  <c r="N10"/>
  <c r="N75" i="2"/>
  <c r="N73"/>
  <c r="N76"/>
  <c r="N74"/>
  <c r="O9"/>
  <c r="O14" s="1"/>
  <c r="N4"/>
  <c r="P10" i="1"/>
  <c r="O6"/>
  <c r="N3" s="1"/>
  <c r="P3" s="1"/>
  <c r="O37"/>
  <c r="P37" s="1"/>
  <c r="O35"/>
  <c r="N51" i="2"/>
  <c r="O51" s="1"/>
  <c r="N52"/>
  <c r="O52" s="1"/>
  <c r="N50"/>
  <c r="O50" s="1"/>
  <c r="R32" i="1"/>
  <c r="O22" i="2"/>
  <c r="M76"/>
  <c r="M74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L39" i="5"/>
  <c r="M38"/>
  <c r="O26" i="1"/>
  <c r="O27"/>
  <c r="O28"/>
  <c r="N34"/>
  <c r="N35"/>
  <c r="N36"/>
  <c r="D38"/>
  <c r="T21" s="1"/>
  <c r="T32" s="1"/>
  <c r="N26" i="2"/>
  <c r="O26" s="1"/>
  <c r="O30" s="1"/>
  <c r="N27"/>
  <c r="O27" s="1"/>
  <c r="D30"/>
  <c r="T21" s="1"/>
  <c r="S21" s="1"/>
  <c r="B31"/>
  <c r="N35"/>
  <c r="O35" s="1"/>
  <c r="O38" s="1"/>
  <c r="N36"/>
  <c r="O36" s="1"/>
  <c r="N43"/>
  <c r="O43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10"/>
  <c r="N68" i="2"/>
  <c r="O68" s="1"/>
  <c r="N66"/>
  <c r="O66" s="1"/>
  <c r="H36" i="5"/>
  <c r="I36" s="1"/>
  <c r="K36" s="1"/>
  <c r="H37"/>
  <c r="N26" i="1"/>
  <c r="N27"/>
  <c r="N28"/>
  <c r="N42" i="2"/>
  <c r="O42" s="1"/>
  <c r="O46" s="1"/>
  <c r="O70"/>
  <c r="N67"/>
  <c r="O67" s="1"/>
  <c r="M75"/>
  <c r="K4" i="4"/>
  <c r="P26"/>
  <c r="J14" i="5"/>
  <c r="I37"/>
  <c r="K37" s="1"/>
  <c r="P9" i="8"/>
  <c r="O7" i="16"/>
  <c r="O6"/>
  <c r="G18" i="26"/>
  <c r="K4"/>
  <c r="R38" i="28"/>
  <c r="T5"/>
  <c r="T38" s="1"/>
  <c r="O17"/>
  <c r="O15"/>
  <c r="O16"/>
  <c r="P16" s="1"/>
  <c r="P23"/>
  <c r="O3"/>
  <c r="P6" i="32"/>
  <c r="G8" i="4"/>
  <c r="M37" i="5"/>
  <c r="J4" i="8"/>
  <c r="S5"/>
  <c r="N6"/>
  <c r="T6"/>
  <c r="T13" s="1"/>
  <c r="N8"/>
  <c r="P8" s="1"/>
  <c r="O6" i="9"/>
  <c r="P6" s="1"/>
  <c r="N6" i="10"/>
  <c r="N8"/>
  <c r="P8" s="1"/>
  <c r="N9"/>
  <c r="P9" s="1"/>
  <c r="D14" i="11"/>
  <c r="G13" s="1"/>
  <c r="K4" i="17"/>
  <c r="O9" i="11"/>
  <c r="P9" s="1"/>
  <c r="O8"/>
  <c r="P8" s="1"/>
  <c r="N9" i="16"/>
  <c r="P9" s="1"/>
  <c r="N8"/>
  <c r="N6"/>
  <c r="J4"/>
  <c r="N7"/>
  <c r="O26" i="28"/>
  <c r="O25"/>
  <c r="P25" s="1"/>
  <c r="O24"/>
  <c r="T6" i="9"/>
  <c r="T17" s="1"/>
  <c r="O7"/>
  <c r="P7" s="1"/>
  <c r="O8"/>
  <c r="P8" s="1"/>
  <c r="U5" i="10"/>
  <c r="N7"/>
  <c r="P7" s="1"/>
  <c r="O6" i="11"/>
  <c r="P6" s="1"/>
  <c r="U5" i="12"/>
  <c r="O6"/>
  <c r="P6" s="1"/>
  <c r="O8"/>
  <c r="O9"/>
  <c r="P9" s="1"/>
  <c r="O15"/>
  <c r="P15" s="1"/>
  <c r="O17"/>
  <c r="P17" s="1"/>
  <c r="N6" i="13"/>
  <c r="P6" s="1"/>
  <c r="P12" s="1"/>
  <c r="N7"/>
  <c r="N8"/>
  <c r="O9" i="14"/>
  <c r="P9" s="1"/>
  <c r="T9"/>
  <c r="N14"/>
  <c r="N15"/>
  <c r="P15" s="1"/>
  <c r="O16"/>
  <c r="G17"/>
  <c r="O17"/>
  <c r="P17" s="1"/>
  <c r="N23"/>
  <c r="N25"/>
  <c r="R37"/>
  <c r="O6" i="15"/>
  <c r="P6" s="1"/>
  <c r="O8"/>
  <c r="P8" s="1"/>
  <c r="U5" i="16"/>
  <c r="O8"/>
  <c r="P8" s="1"/>
  <c r="R8"/>
  <c r="R13" s="1"/>
  <c r="T8"/>
  <c r="S8" s="1"/>
  <c r="O7" i="18"/>
  <c r="P7" s="1"/>
  <c r="O6" i="19"/>
  <c r="P6" s="1"/>
  <c r="O8"/>
  <c r="P8" s="1"/>
  <c r="O9"/>
  <c r="P9" s="1"/>
  <c r="O7" i="20"/>
  <c r="P7" s="1"/>
  <c r="O6" i="21"/>
  <c r="T6"/>
  <c r="S6" s="1"/>
  <c r="N7"/>
  <c r="O8"/>
  <c r="N9"/>
  <c r="P9" s="1"/>
  <c r="C7" i="22"/>
  <c r="S5" i="24"/>
  <c r="T6"/>
  <c r="O7"/>
  <c r="N14"/>
  <c r="D15"/>
  <c r="T10" s="1"/>
  <c r="O15"/>
  <c r="P15" s="1"/>
  <c r="B16"/>
  <c r="N16"/>
  <c r="N17"/>
  <c r="P17" s="1"/>
  <c r="O6" i="25"/>
  <c r="P6" s="1"/>
  <c r="O8"/>
  <c r="P8" s="1"/>
  <c r="O9"/>
  <c r="P9" s="1"/>
  <c r="C9" i="26"/>
  <c r="T9"/>
  <c r="V9" s="1"/>
  <c r="N14"/>
  <c r="N15"/>
  <c r="N16"/>
  <c r="T22"/>
  <c r="O7" i="27"/>
  <c r="P7" s="1"/>
  <c r="O9"/>
  <c r="P9" s="1"/>
  <c r="N3" i="28"/>
  <c r="D5"/>
  <c r="D36" s="1"/>
  <c r="N9"/>
  <c r="P9" s="1"/>
  <c r="P11" s="1"/>
  <c r="N15"/>
  <c r="N17"/>
  <c r="N26"/>
  <c r="B36"/>
  <c r="J4" s="1"/>
  <c r="O6" i="29"/>
  <c r="P6" s="1"/>
  <c r="O7"/>
  <c r="P7" s="1"/>
  <c r="O9"/>
  <c r="P9" s="1"/>
  <c r="O6" i="30"/>
  <c r="P6" s="1"/>
  <c r="O8"/>
  <c r="P8" s="1"/>
  <c r="O9"/>
  <c r="P9" s="1"/>
  <c r="O7" i="31"/>
  <c r="P7" s="1"/>
  <c r="O8"/>
  <c r="P8" s="1"/>
  <c r="P11" s="1"/>
  <c r="S6" i="32"/>
  <c r="O7"/>
  <c r="P7" s="1"/>
  <c r="O9"/>
  <c r="P9" s="1"/>
  <c r="O7" i="33"/>
  <c r="P7" s="1"/>
  <c r="O6" i="34"/>
  <c r="P6" s="1"/>
  <c r="O8"/>
  <c r="P8" s="1"/>
  <c r="O9"/>
  <c r="P9" s="1"/>
  <c r="N8" i="12"/>
  <c r="O14"/>
  <c r="P14" s="1"/>
  <c r="P19" s="1"/>
  <c r="O7" i="13"/>
  <c r="P7" s="1"/>
  <c r="O8"/>
  <c r="P8" s="1"/>
  <c r="S5" i="14"/>
  <c r="T8"/>
  <c r="T37" s="1"/>
  <c r="O14"/>
  <c r="P14" s="1"/>
  <c r="N16"/>
  <c r="N22"/>
  <c r="O7" i="15"/>
  <c r="P7" s="1"/>
  <c r="O6" i="18"/>
  <c r="P6" s="1"/>
  <c r="P11" s="1"/>
  <c r="O8"/>
  <c r="P8" s="1"/>
  <c r="O6" i="20"/>
  <c r="P6" s="1"/>
  <c r="P11" s="1"/>
  <c r="O8"/>
  <c r="P8" s="1"/>
  <c r="O7" i="21"/>
  <c r="P7" s="1"/>
  <c r="N8"/>
  <c r="R9" i="23"/>
  <c r="S9" s="1"/>
  <c r="O14" i="24"/>
  <c r="P14" s="1"/>
  <c r="O16"/>
  <c r="P16" s="1"/>
  <c r="K4" i="25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N24" i="28"/>
  <c r="T5" i="31"/>
  <c r="S5" i="32"/>
  <c r="T5" s="1"/>
  <c r="T35" s="1"/>
  <c r="W35" s="1"/>
  <c r="O6" i="33"/>
  <c r="P6" s="1"/>
  <c r="P11" s="1"/>
  <c r="O8"/>
  <c r="P8" s="1"/>
  <c r="P11" i="17" l="1"/>
  <c r="P12" i="11"/>
  <c r="O34" i="1"/>
  <c r="O6" i="24"/>
  <c r="K4" i="16"/>
  <c r="P6" i="10"/>
  <c r="P7" i="8"/>
  <c r="O6"/>
  <c r="P6" s="1"/>
  <c r="K4"/>
  <c r="W38" i="28"/>
  <c r="K4"/>
  <c r="O54" i="2"/>
  <c r="P11" i="14"/>
  <c r="P11" i="10"/>
  <c r="O25" i="14"/>
  <c r="P25" s="1"/>
  <c r="O23"/>
  <c r="P23" s="1"/>
  <c r="O24"/>
  <c r="P24" s="1"/>
  <c r="O22"/>
  <c r="P22" s="1"/>
  <c r="D16" i="24"/>
  <c r="T9" s="1"/>
  <c r="T17" s="1"/>
  <c r="R9"/>
  <c r="O3" i="21"/>
  <c r="N3"/>
  <c r="H41" i="5"/>
  <c r="I41" s="1"/>
  <c r="K41" s="1"/>
  <c r="H38"/>
  <c r="M4" i="2"/>
  <c r="O4" s="1"/>
  <c r="P11" i="26"/>
  <c r="P11" i="30"/>
  <c r="P11" i="19"/>
  <c r="P8" i="12"/>
  <c r="O3" i="31"/>
  <c r="P24" i="28"/>
  <c r="P26"/>
  <c r="P11" i="32"/>
  <c r="P3" i="28"/>
  <c r="P17"/>
  <c r="P7" i="16"/>
  <c r="P27" i="1"/>
  <c r="P34"/>
  <c r="P36"/>
  <c r="P6"/>
  <c r="D42"/>
  <c r="K4" s="1"/>
  <c r="O74" i="2"/>
  <c r="O73"/>
  <c r="S18" i="1"/>
  <c r="T17" i="31"/>
  <c r="S5"/>
  <c r="M57" i="2"/>
  <c r="O57" s="1"/>
  <c r="D31"/>
  <c r="T22" s="1"/>
  <c r="T20"/>
  <c r="R20"/>
  <c r="R22"/>
  <c r="L41" i="5"/>
  <c r="M41" s="1"/>
  <c r="M39"/>
  <c r="M46" s="1"/>
  <c r="P19" i="26"/>
  <c r="P20" i="24"/>
  <c r="P11" i="34"/>
  <c r="P11" i="29"/>
  <c r="G36" i="28"/>
  <c r="P11" i="25"/>
  <c r="P8" i="21"/>
  <c r="P11" s="1"/>
  <c r="P11" i="15"/>
  <c r="P16" i="14"/>
  <c r="P19" s="1"/>
  <c r="P11" i="12"/>
  <c r="B18" i="24"/>
  <c r="J4" s="1"/>
  <c r="D18"/>
  <c r="T20" i="21"/>
  <c r="N3" i="31"/>
  <c r="R37" i="23"/>
  <c r="T13" i="16"/>
  <c r="K4" i="11"/>
  <c r="P12" i="9"/>
  <c r="N3" i="32"/>
  <c r="O3"/>
  <c r="P3" s="1"/>
  <c r="P28" i="28"/>
  <c r="P15"/>
  <c r="P19" s="1"/>
  <c r="P6" i="16"/>
  <c r="P12" s="1"/>
  <c r="P28" i="1"/>
  <c r="P26"/>
  <c r="B37" i="2"/>
  <c r="P35" i="1"/>
  <c r="D37" i="2"/>
  <c r="O76"/>
  <c r="O75"/>
  <c r="P27" i="14" l="1"/>
  <c r="G36" i="2"/>
  <c r="G17" i="24"/>
  <c r="P11" i="8"/>
  <c r="M58" i="2"/>
  <c r="R36"/>
  <c r="O13" i="1"/>
  <c r="P13" s="1"/>
  <c r="O12"/>
  <c r="P12" s="1"/>
  <c r="O11"/>
  <c r="P11" s="1"/>
  <c r="P31"/>
  <c r="K4" i="24"/>
  <c r="P3" i="31"/>
  <c r="P3" i="21"/>
  <c r="J7" i="2"/>
  <c r="J8" s="1"/>
  <c r="J4"/>
  <c r="S20"/>
  <c r="T36"/>
  <c r="I42" i="1"/>
  <c r="G7"/>
  <c r="H39" i="5"/>
  <c r="I39" s="1"/>
  <c r="K39" s="1"/>
  <c r="I38"/>
  <c r="K38" s="1"/>
  <c r="J13" s="1"/>
  <c r="N9" i="24"/>
  <c r="P9" s="1"/>
  <c r="N7"/>
  <c r="P7" s="1"/>
  <c r="N8"/>
  <c r="P8" s="1"/>
  <c r="N6"/>
  <c r="P6" s="1"/>
  <c r="R17"/>
  <c r="O78" i="2"/>
  <c r="P39" i="1"/>
  <c r="K14" i="5"/>
  <c r="P11" i="24" l="1"/>
  <c r="K4" i="2"/>
  <c r="N59"/>
  <c r="O59" s="1"/>
  <c r="N58"/>
  <c r="O58" s="1"/>
  <c r="N60"/>
  <c r="O60" s="1"/>
  <c r="P15" i="1"/>
  <c r="O46" i="5"/>
  <c r="P46" s="1"/>
  <c r="J15"/>
  <c r="J16" s="1"/>
  <c r="O62" i="2" l="1"/>
</calcChain>
</file>

<file path=xl/sharedStrings.xml><?xml version="1.0" encoding="utf-8"?>
<sst xmlns="http://schemas.openxmlformats.org/spreadsheetml/2006/main" count="698" uniqueCount="88">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</sst>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7338880"/>
        <c:axId val="78050048"/>
      </c:lineChart>
      <c:dateAx>
        <c:axId val="77338880"/>
        <c:scaling>
          <c:orientation val="minMax"/>
        </c:scaling>
        <c:axPos val="b"/>
        <c:numFmt formatCode="dd/mm/yy;@" sourceLinked="1"/>
        <c:majorTickMark val="none"/>
        <c:tickLblPos val="nextTo"/>
        <c:crossAx val="78050048"/>
        <c:crosses val="autoZero"/>
        <c:lblOffset val="100"/>
      </c:dateAx>
      <c:valAx>
        <c:axId val="7805004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73388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1831.6571939521741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941.1044588411703</v>
      </c>
      <c r="K4" s="4">
        <f>(J4/D42-1)</f>
        <v>-0.33874004402010405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2769.9502705224472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4.7322900000000001E-3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4.7322900000000001E-3</v>
      </c>
      <c r="C12" s="40">
        <v>0</v>
      </c>
      <c r="D12" s="26">
        <f t="shared" si="0"/>
        <v>0</v>
      </c>
      <c r="E12" s="38">
        <f>(B12*J3)</f>
        <v>8.6679330223679347</v>
      </c>
      <c r="I12" t="s">
        <v>13</v>
      </c>
      <c r="J12">
        <f>(J11-B42)</f>
        <v>8.6200550000000042E-2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157.88985753013415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0.51379945000000005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0.51379944999999994</v>
      </c>
      <c r="D42" s="23">
        <f>(SUM(D5:D41))</f>
        <v>1423.1989255217843</v>
      </c>
      <c r="H42" t="s">
        <v>9</v>
      </c>
      <c r="I42" s="39">
        <f>D42/B42</f>
        <v>2769.9502705224472</v>
      </c>
    </row>
  </sheetData>
  <conditionalFormatting sqref="C5:C7 C11 C18:C24">
    <cfRule type="cellIs" dxfId="293" priority="37" operator="lessThan">
      <formula>$J$3</formula>
    </cfRule>
    <cfRule type="cellIs" dxfId="292" priority="38" operator="greaterThan">
      <formula>$J$3</formula>
    </cfRule>
  </conditionalFormatting>
  <conditionalFormatting sqref="C25">
    <cfRule type="cellIs" dxfId="291" priority="35" operator="lessThan">
      <formula>$J$3</formula>
    </cfRule>
    <cfRule type="cellIs" dxfId="290" priority="36" operator="greaterThan">
      <formula>$J$3</formula>
    </cfRule>
  </conditionalFormatting>
  <conditionalFormatting sqref="C27">
    <cfRule type="cellIs" dxfId="289" priority="33" operator="lessThan">
      <formula>$J$3</formula>
    </cfRule>
    <cfRule type="cellIs" dxfId="288" priority="34" operator="greaterThan">
      <formula>$J$3</formula>
    </cfRule>
  </conditionalFormatting>
  <conditionalFormatting sqref="C29">
    <cfRule type="cellIs" dxfId="287" priority="31" operator="lessThan">
      <formula>$J$3</formula>
    </cfRule>
    <cfRule type="cellIs" dxfId="286" priority="32" operator="greaterThan">
      <formula>$J$3</formula>
    </cfRule>
  </conditionalFormatting>
  <conditionalFormatting sqref="C31">
    <cfRule type="cellIs" dxfId="285" priority="29" operator="lessThan">
      <formula>$J$3</formula>
    </cfRule>
    <cfRule type="cellIs" dxfId="284" priority="30" operator="greaterThan">
      <formula>$J$3</formula>
    </cfRule>
  </conditionalFormatting>
  <conditionalFormatting sqref="C33">
    <cfRule type="cellIs" dxfId="283" priority="27" operator="lessThan">
      <formula>$J$3</formula>
    </cfRule>
    <cfRule type="cellIs" dxfId="282" priority="28" operator="greaterThan">
      <formula>$J$3</formula>
    </cfRule>
  </conditionalFormatting>
  <conditionalFormatting sqref="C35:C37">
    <cfRule type="cellIs" dxfId="281" priority="25" operator="lessThan">
      <formula>$J$3</formula>
    </cfRule>
    <cfRule type="cellIs" dxfId="280" priority="26" operator="greaterThan">
      <formula>$J$3</formula>
    </cfRule>
  </conditionalFormatting>
  <conditionalFormatting sqref="C40">
    <cfRule type="cellIs" dxfId="279" priority="23" operator="lessThan">
      <formula>$J$3</formula>
    </cfRule>
    <cfRule type="cellIs" dxfId="278" priority="24" operator="greaterThan">
      <formula>$J$3</formula>
    </cfRule>
  </conditionalFormatting>
  <conditionalFormatting sqref="I42">
    <cfRule type="cellIs" dxfId="277" priority="21" operator="lessThan">
      <formula>$J$3</formula>
    </cfRule>
    <cfRule type="cellIs" dxfId="276" priority="22" operator="greaterThan">
      <formula>$J$3</formula>
    </cfRule>
  </conditionalFormatting>
  <conditionalFormatting sqref="O11:O13">
    <cfRule type="cellIs" dxfId="275" priority="19" operator="lessThan">
      <formula>$J$3</formula>
    </cfRule>
    <cfRule type="cellIs" dxfId="274" priority="20" operator="greaterThan">
      <formula>$J$3</formula>
    </cfRule>
  </conditionalFormatting>
  <conditionalFormatting sqref="O19:O21">
    <cfRule type="cellIs" dxfId="273" priority="17" operator="lessThan">
      <formula>$J$3</formula>
    </cfRule>
    <cfRule type="cellIs" dxfId="272" priority="18" operator="greaterThan">
      <formula>$J$3</formula>
    </cfRule>
  </conditionalFormatting>
  <conditionalFormatting sqref="O26:O29">
    <cfRule type="cellIs" dxfId="271" priority="15" operator="lessThan">
      <formula>$J$3</formula>
    </cfRule>
    <cfRule type="cellIs" dxfId="270" priority="16" operator="greaterThan">
      <formula>$J$3</formula>
    </cfRule>
  </conditionalFormatting>
  <conditionalFormatting sqref="O34:O37">
    <cfRule type="cellIs" dxfId="269" priority="13" operator="lessThan">
      <formula>$J$3</formula>
    </cfRule>
    <cfRule type="cellIs" dxfId="268" priority="14" operator="greaterThan">
      <formula>$J$3</formula>
    </cfRule>
  </conditionalFormatting>
  <conditionalFormatting sqref="N6">
    <cfRule type="cellIs" dxfId="267" priority="11" operator="lessThan">
      <formula>$J$3</formula>
    </cfRule>
    <cfRule type="cellIs" dxfId="266" priority="12" operator="greaterThan">
      <formula>$J$3</formula>
    </cfRule>
  </conditionalFormatting>
  <conditionalFormatting sqref="O3">
    <cfRule type="cellIs" dxfId="265" priority="9" operator="greaterThan">
      <formula>$J$3</formula>
    </cfRule>
    <cfRule type="cellIs" dxfId="264" priority="10" operator="lessThan">
      <formula>$J$3</formula>
    </cfRule>
  </conditionalFormatting>
  <conditionalFormatting sqref="S5:S7">
    <cfRule type="cellIs" dxfId="263" priority="7" operator="lessThan">
      <formula>$J$3</formula>
    </cfRule>
    <cfRule type="cellIs" dxfId="262" priority="8" operator="greaterThan">
      <formula>$J$3</formula>
    </cfRule>
  </conditionalFormatting>
  <conditionalFormatting sqref="S10:S15">
    <cfRule type="cellIs" dxfId="261" priority="5" operator="lessThan">
      <formula>$J$3</formula>
    </cfRule>
    <cfRule type="cellIs" dxfId="260" priority="6" operator="greaterThan">
      <formula>$J$3</formula>
    </cfRule>
  </conditionalFormatting>
  <conditionalFormatting sqref="S18:S20">
    <cfRule type="cellIs" dxfId="259" priority="3" operator="lessThan">
      <formula>$J$3</formula>
    </cfRule>
    <cfRule type="cellIs" dxfId="258" priority="4" operator="greaterThan">
      <formula>$J$3</formula>
    </cfRule>
  </conditionalFormatting>
  <conditionalFormatting sqref="S23">
    <cfRule type="cellIs" dxfId="257" priority="1" operator="lessThan">
      <formula>$J$3</formula>
    </cfRule>
    <cfRule type="cellIs" dxfId="256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1.8032011948917339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17.024989988573981</v>
      </c>
      <c r="K4" s="4">
        <f>(J4/D14-1)</f>
        <v>-0.49496355157895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0.43698015000000001</v>
      </c>
      <c r="S5" s="40">
        <v>0</v>
      </c>
      <c r="T5" s="26">
        <f>(D6)</f>
        <v>0</v>
      </c>
      <c r="U5" s="38">
        <f>(R5*J3)</f>
        <v>0.78796312862396911</v>
      </c>
    </row>
    <row r="6" spans="2:21">
      <c r="B6" s="36">
        <v>0.43698015000000001</v>
      </c>
      <c r="C6" s="40">
        <v>0</v>
      </c>
      <c r="D6" s="26">
        <f>(B6*C6)</f>
        <v>0</v>
      </c>
      <c r="E6" s="38">
        <f>(B6*J3)</f>
        <v>0.78796312862396911</v>
      </c>
      <c r="M6" t="s">
        <v>11</v>
      </c>
      <c r="N6" s="29">
        <f>(SUM(R5:R7)/5)</f>
        <v>1.8883073100000001</v>
      </c>
      <c r="O6" s="38">
        <f>($C$5*Params!K8)</f>
        <v>4.9302941984076982</v>
      </c>
      <c r="P6" s="38">
        <f>(O6*N6)</f>
        <v>9.3099105753038476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1.8883073100000001</v>
      </c>
      <c r="O7" s="38">
        <f>($C$5*Params!K9)</f>
        <v>6.0680543980402435</v>
      </c>
      <c r="P7" s="38">
        <f>(O7*N7)</f>
        <v>11.458351477297041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0.30848781436123995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1.8883073100000001</v>
      </c>
      <c r="O8" s="38">
        <f>($C$5*Params!K10)</f>
        <v>8.3435747973053349</v>
      </c>
      <c r="P8" s="38">
        <f>(O8*N8)</f>
        <v>15.755233281283433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1.8883073100000001</v>
      </c>
      <c r="O9" s="38">
        <f>($C$5*Params!K11)</f>
        <v>15.170135995100608</v>
      </c>
      <c r="P9" s="38">
        <f>(O9*N9)</f>
        <v>28.645878693242604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65.169374027126921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3.5704377387597992</v>
      </c>
    </row>
    <row r="14" spans="2:21">
      <c r="B14" s="29">
        <f>(SUM(B5:B13))</f>
        <v>9.4415365500000021</v>
      </c>
      <c r="D14" s="38">
        <f>(SUM(D5:D13))</f>
        <v>33.710418410000003</v>
      </c>
      <c r="R14" s="29">
        <f>(SUM(R5:R13))</f>
        <v>9.4415365500000004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3" priority="7" operator="lessThan">
      <formula>$J$3</formula>
    </cfRule>
    <cfRule type="cellIs" dxfId="192" priority="8" operator="greaterThan">
      <formula>$J$3</formula>
    </cfRule>
  </conditionalFormatting>
  <conditionalFormatting sqref="O6:O9"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S6:S7">
    <cfRule type="cellIs" dxfId="189" priority="3" operator="lessThan">
      <formula>$J$3</formula>
    </cfRule>
    <cfRule type="cellIs" dxfId="188" priority="4" operator="greaterThan">
      <formula>$J$3</formula>
    </cfRule>
  </conditionalFormatting>
  <conditionalFormatting sqref="G13"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8.7972952920817438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10.663242355009485</v>
      </c>
      <c r="K4" s="4">
        <f>(J4/D14-1)</f>
        <v>-2.4406005946067233E-2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0.7735995746151707</v>
      </c>
      <c r="M6" t="s">
        <v>11</v>
      </c>
      <c r="N6" s="1">
        <f>(SUM($B$5:$B$7)/5)</f>
        <v>0.24242092600000004</v>
      </c>
      <c r="O6" s="38">
        <f>($C$5*Params!K8)</f>
        <v>12.800900900900901</v>
      </c>
      <c r="P6" s="38">
        <f>(O6*N6)</f>
        <v>3.103206250030631</v>
      </c>
    </row>
    <row r="7" spans="2:16">
      <c r="B7" s="36">
        <v>1.416856E-2</v>
      </c>
      <c r="C7" s="40">
        <v>0</v>
      </c>
      <c r="D7" s="26">
        <f>(C7*B7)</f>
        <v>0</v>
      </c>
      <c r="E7" s="38">
        <f>(B7*J4)</f>
        <v>0.1510827891014932</v>
      </c>
      <c r="N7" s="1">
        <f>(SUM($B$5:$B$7)/5)</f>
        <v>0.24242092600000004</v>
      </c>
      <c r="O7" s="38">
        <f>($C$5*Params!K9)</f>
        <v>15.754954954954954</v>
      </c>
      <c r="P7" s="38">
        <f>(O7*N7)</f>
        <v>3.8193307692684688</v>
      </c>
    </row>
    <row r="8" spans="2:16">
      <c r="N8" s="1">
        <f>(SUM($B$5:$B$7)/5)</f>
        <v>0.24242092600000004</v>
      </c>
      <c r="O8" s="38">
        <f>($C$5*Params!K10)</f>
        <v>21.663063063063063</v>
      </c>
      <c r="P8" s="38">
        <f>(O8*N8)</f>
        <v>5.2515798077441449</v>
      </c>
    </row>
    <row r="9" spans="2:16">
      <c r="N9" s="1">
        <f>(SUM($B$5:$B$7)/5)</f>
        <v>0.24242092600000004</v>
      </c>
      <c r="O9" s="38">
        <f>($C$5*Params!K11)</f>
        <v>39.387387387387385</v>
      </c>
      <c r="P9" s="38">
        <f>(O9*N9)</f>
        <v>9.5483269231711727</v>
      </c>
    </row>
    <row r="12" spans="2:16">
      <c r="P12" s="38">
        <f>(SUM(P6:P9))</f>
        <v>21.722443750214417</v>
      </c>
    </row>
    <row r="13" spans="2:16">
      <c r="F13" t="s">
        <v>9</v>
      </c>
      <c r="G13" s="38">
        <f>(D14/B14)</f>
        <v>9.0173733599219048</v>
      </c>
    </row>
    <row r="14" spans="2:16">
      <c r="B14" s="19">
        <f>(SUM(B5:B13))</f>
        <v>1.2121046300000002</v>
      </c>
      <c r="D14" s="38">
        <f>(SUM(D5:D13))</f>
        <v>10.93</v>
      </c>
    </row>
  </sheetData>
  <conditionalFormatting sqref="C5">
    <cfRule type="cellIs" dxfId="185" priority="5" operator="lessThan">
      <formula>$J$3</formula>
    </cfRule>
    <cfRule type="cellIs" dxfId="184" priority="6" operator="greaterThan">
      <formula>$J$3</formula>
    </cfRule>
  </conditionalFormatting>
  <conditionalFormatting sqref="O6:O9">
    <cfRule type="cellIs" dxfId="183" priority="3" operator="lessThan">
      <formula>$J$3</formula>
    </cfRule>
    <cfRule type="cellIs" dxfId="182" priority="4" operator="greaterThan">
      <formula>$J$3</formula>
    </cfRule>
  </conditionalFormatting>
  <conditionalFormatting sqref="G13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12.680219065244239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34.609374320008179</v>
      </c>
      <c r="K4" s="4">
        <f>(J4/D13-1)</f>
        <v>-0.17902336576615585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1.105689E-2</v>
      </c>
      <c r="S5" s="40">
        <v>0</v>
      </c>
      <c r="T5" s="26">
        <f>(D6)</f>
        <v>0</v>
      </c>
      <c r="U5" s="38">
        <f>(R5*J3)</f>
        <v>0.14020378738030836</v>
      </c>
    </row>
    <row r="6" spans="2:22">
      <c r="B6" s="25">
        <v>1.105689E-2</v>
      </c>
      <c r="C6" s="40">
        <v>0</v>
      </c>
      <c r="D6" s="26">
        <f>(B6*C6)</f>
        <v>0</v>
      </c>
      <c r="E6" s="38">
        <f>(B6*J3)</f>
        <v>0.14020378738030836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0.61318893956771803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15.445286182934714</v>
      </c>
    </row>
    <row r="13" spans="2:22">
      <c r="B13" s="24">
        <f>(SUM(B5:B12))</f>
        <v>2.72939877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2.72939877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S8">
    <cfRule type="cellIs" dxfId="177" priority="11" operator="lessThan">
      <formula>$J$3</formula>
    </cfRule>
    <cfRule type="cellIs" dxfId="176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2.2471003949809162E-3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2.1466240843026037</v>
      </c>
      <c r="K4" s="4">
        <f>(J4/D13-1)</f>
        <v>-0.24205435909095441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5" priority="17" operator="lessThan">
      <formula>$J$3</formula>
    </cfRule>
    <cfRule type="cellIs" dxfId="174" priority="18" operator="greaterThan">
      <formula>$J$3</formula>
    </cfRule>
  </conditionalFormatting>
  <conditionalFormatting sqref="C9:C11">
    <cfRule type="cellIs" dxfId="173" priority="15" operator="lessThan">
      <formula>$J$3</formula>
    </cfRule>
    <cfRule type="cellIs" dxfId="172" priority="16" operator="greaterThan">
      <formula>$J$3</formula>
    </cfRule>
    <cfRule type="cellIs" dxfId="171" priority="13" operator="lessThan">
      <formula>$J$3</formula>
    </cfRule>
    <cfRule type="cellIs" dxfId="170" priority="14" operator="greaterThan">
      <formula>$J$3</formula>
    </cfRule>
  </conditionalFormatting>
  <conditionalFormatting sqref="O6:O9">
    <cfRule type="cellIs" dxfId="169" priority="11" operator="lessThan">
      <formula>$J$3</formula>
    </cfRule>
    <cfRule type="cellIs" dxfId="168" priority="12" operator="greaterThan">
      <formula>$J$3</formula>
    </cfRule>
    <cfRule type="cellIs" dxfId="167" priority="9" operator="lessThan">
      <formula>$J$3</formula>
    </cfRule>
    <cfRule type="cellIs" dxfId="166" priority="10" operator="greaterThan">
      <formula>$J$3</formula>
    </cfRule>
  </conditionalFormatting>
  <conditionalFormatting sqref="S5">
    <cfRule type="cellIs" dxfId="165" priority="7" operator="lessThan">
      <formula>$J$3</formula>
    </cfRule>
    <cfRule type="cellIs" dxfId="164" priority="8" operator="greaterThan">
      <formula>$J$3</formula>
    </cfRule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G12">
    <cfRule type="cellIs" dxfId="161" priority="3" operator="lessThan">
      <formula>$J$3</formula>
    </cfRule>
    <cfRule type="cellIs" dxfId="160" priority="4" operator="greaterThan">
      <formula>$J$3</formula>
    </cfRule>
    <cfRule type="cellIs" dxfId="159" priority="1" operator="lessThan">
      <formula>$J$3</formula>
    </cfRule>
    <cfRule type="cellIs" dxfId="158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0" sqref="B10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244.9197631755531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144.90039772298522</v>
      </c>
      <c r="K4" s="4">
        <f>(J4/D17-1)</f>
        <v>-0.15594511745587925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5.755614434625498E-2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1.5614399999999999E-3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2.3262479106414033E-2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1.23146E-3</v>
      </c>
      <c r="C10" s="40">
        <v>0</v>
      </c>
      <c r="D10" s="26">
        <v>0</v>
      </c>
      <c r="E10" s="38">
        <f>(B10*J3)</f>
        <v>0.30160889156016663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0.59162394999999979</v>
      </c>
      <c r="D17" s="38">
        <f>(SUM(D5:D16))</f>
        <v>171.67177243999998</v>
      </c>
      <c r="F17" t="s">
        <v>9</v>
      </c>
      <c r="G17" s="38">
        <f>(SUM(D5:D16)/SUM(B5:B16))</f>
        <v>290.17042403371272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7.7583600000000002E-4</v>
      </c>
      <c r="O22" s="38">
        <f>($S$5*Params!K8)</f>
        <v>323.96134165178148</v>
      </c>
      <c r="P22" s="38">
        <f>(O22*N22)</f>
        <v>0.25134087146175155</v>
      </c>
    </row>
    <row r="23" spans="2:16">
      <c r="N23" s="24">
        <f>(($R$5+$R$7)/5)</f>
        <v>7.7583600000000002E-4</v>
      </c>
      <c r="O23" s="38">
        <f>($S$5*Params!K9)</f>
        <v>398.72165126373102</v>
      </c>
      <c r="P23" s="38">
        <f>(O23*N23)</f>
        <v>0.309342611029848</v>
      </c>
    </row>
    <row r="24" spans="2:16">
      <c r="N24" s="24">
        <f>(($R$5+$R$7)/5)</f>
        <v>7.7583600000000002E-4</v>
      </c>
      <c r="O24" s="38">
        <f>($S$5*Params!K10)</f>
        <v>548.24227048763021</v>
      </c>
      <c r="P24" s="38">
        <f>(O24*N24)</f>
        <v>0.42534609016604108</v>
      </c>
    </row>
    <row r="25" spans="2:16">
      <c r="N25" s="24">
        <f>(($R$5+$R$7)/5)</f>
        <v>7.7583600000000002E-4</v>
      </c>
      <c r="O25" s="38">
        <f>($S$5*Params!K11)</f>
        <v>996.80412815932755</v>
      </c>
      <c r="P25" s="38">
        <f>(O25*N25)</f>
        <v>0.77335652757462003</v>
      </c>
    </row>
    <row r="26" spans="2:16">
      <c r="P26" s="38"/>
    </row>
    <row r="27" spans="2:16">
      <c r="P27" s="38">
        <f>(SUM(P22:P25))</f>
        <v>1.7593861002322608</v>
      </c>
    </row>
    <row r="37" spans="18:20">
      <c r="R37" s="51">
        <f>(SUM(R5:R27))</f>
        <v>0.59162395000000001</v>
      </c>
      <c r="T37" s="38">
        <f>(SUM(T5:T27))</f>
        <v>171.67177243999998</v>
      </c>
    </row>
  </sheetData>
  <conditionalFormatting sqref="C5:C6 C9 C11:C14 O6:O9 O14 S5:S6 S8:S9">
    <cfRule type="cellIs" dxfId="157" priority="9" operator="lessThan">
      <formula>$J$3</formula>
    </cfRule>
    <cfRule type="cellIs" dxfId="156" priority="10" operator="greaterThan">
      <formula>$J$3</formula>
    </cfRule>
  </conditionalFormatting>
  <conditionalFormatting sqref="O15:O17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O22:O25">
    <cfRule type="cellIs" dxfId="153" priority="3" operator="lessThan">
      <formula>$J$3</formula>
    </cfRule>
    <cfRule type="cellIs" dxfId="152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7.654659861985004E-2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4.6959273569528079</v>
      </c>
      <c r="K4" s="4">
        <f>(J4/D13-1)</f>
        <v>-6.0814528609438367E-2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0.22818432</v>
      </c>
      <c r="C6" s="40">
        <v>0</v>
      </c>
      <c r="D6" s="26">
        <f>(B6*C6)</f>
        <v>0</v>
      </c>
      <c r="E6" s="38">
        <f>(B6*J3)</f>
        <v>1.7466733554383419E-2</v>
      </c>
      <c r="M6" t="s">
        <v>11</v>
      </c>
      <c r="N6" s="29">
        <f>($B$13/5)</f>
        <v>12.269460541999999</v>
      </c>
      <c r="O6" s="38">
        <f>($C$5*Params!K8)</f>
        <v>0.10634970155367125</v>
      </c>
      <c r="P6" s="38">
        <f>(O6*N6)</f>
        <v>1.3048534668662455</v>
      </c>
    </row>
    <row r="7" spans="2:16">
      <c r="N7" s="29">
        <f>($B$13/5)</f>
        <v>12.269460541999999</v>
      </c>
      <c r="O7" s="38">
        <f>($C$5*Params!K9)</f>
        <v>0.13089194037374924</v>
      </c>
      <c r="P7" s="38">
        <f>(O7*N7)</f>
        <v>1.605973497681533</v>
      </c>
    </row>
    <row r="8" spans="2:16">
      <c r="N8" s="29">
        <f>($B$13/5)</f>
        <v>12.269460541999999</v>
      </c>
      <c r="O8" s="38">
        <f>($C$5*Params!K10)</f>
        <v>0.17997641801390521</v>
      </c>
      <c r="P8" s="38">
        <f>(O8*N8)</f>
        <v>2.2082135593121079</v>
      </c>
    </row>
    <row r="9" spans="2:16">
      <c r="N9" s="29">
        <f>($B$13/5)</f>
        <v>12.269460541999999</v>
      </c>
      <c r="O9" s="38">
        <f>($C$5*Params!K11)</f>
        <v>0.32722985093437307</v>
      </c>
      <c r="P9" s="38">
        <f>(O9*N9)</f>
        <v>4.014933744203832</v>
      </c>
    </row>
    <row r="11" spans="2:16">
      <c r="P11" s="38">
        <f>(SUM(P6:P9))</f>
        <v>9.133974268063719</v>
      </c>
    </row>
    <row r="12" spans="2:16">
      <c r="F12" t="s">
        <v>9</v>
      </c>
      <c r="G12" s="38">
        <f>(D13/B13)</f>
        <v>8.1503175838649689E-2</v>
      </c>
    </row>
    <row r="13" spans="2:16">
      <c r="B13" s="29">
        <f>(SUM(B5:B12))</f>
        <v>61.347302709999994</v>
      </c>
      <c r="D13" s="38">
        <f>(SUM(D5:D12))</f>
        <v>5</v>
      </c>
    </row>
  </sheetData>
  <conditionalFormatting sqref="O6:O9">
    <cfRule type="cellIs" dxfId="151" priority="5" operator="lessThan">
      <formula>$J$3</formula>
    </cfRule>
    <cfRule type="cellIs" dxfId="150" priority="6" operator="greaterThan">
      <formula>$J$3</formula>
    </cfRule>
  </conditionalFormatting>
  <conditionalFormatting sqref="C5">
    <cfRule type="cellIs" dxfId="149" priority="3" operator="lessThan">
      <formula>$J$3</formula>
    </cfRule>
    <cfRule type="cellIs" dxfId="148" priority="4" operator="greaterThan">
      <formula>$J$3</formula>
    </cfRule>
  </conditionalFormatting>
  <conditionalFormatting sqref="G12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5.0754447065121822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30.618608888663566</v>
      </c>
      <c r="K4" s="4">
        <f>(J4/D14-1)</f>
        <v>-0.10457093673249829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2.9109340000000001E-2</v>
      </c>
      <c r="S5" s="40">
        <v>0</v>
      </c>
      <c r="T5" s="26">
        <f>(D6)</f>
        <v>0</v>
      </c>
      <c r="U5">
        <f>(R5*J3)</f>
        <v>0.14774284561306333</v>
      </c>
    </row>
    <row r="6" spans="2:21">
      <c r="B6" s="25">
        <v>2.9109340000000001E-2</v>
      </c>
      <c r="C6" s="40">
        <v>0</v>
      </c>
      <c r="D6" s="26">
        <f>(B6*C6)</f>
        <v>0</v>
      </c>
      <c r="E6" s="38">
        <f>(B6*J3)</f>
        <v>0.14774284561306333</v>
      </c>
      <c r="M6" t="s">
        <v>11</v>
      </c>
      <c r="N6" s="24">
        <f>($B$14/5)</f>
        <v>1.20653896</v>
      </c>
      <c r="O6" s="38">
        <f>($S$6*Params!K8)</f>
        <v>7.4495368550926697</v>
      </c>
      <c r="P6" s="38">
        <f>(O6*N6)</f>
        <v>8.9881564496251816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1.20653896</v>
      </c>
      <c r="O7" s="38">
        <f>($S$6*Params!K9)</f>
        <v>9.1686607447294399</v>
      </c>
      <c r="P7" s="38">
        <f>(O7*N7)</f>
        <v>11.062346399538685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1.20653896</v>
      </c>
      <c r="O8" s="38">
        <f>($C$5*Params!K10)</f>
        <v>12.60690852400298</v>
      </c>
      <c r="P8" s="38">
        <f>(O8*N8)</f>
        <v>15.210726299365692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1.20653896</v>
      </c>
      <c r="O9" s="38">
        <f>($C$5*Params!K11)</f>
        <v>22.921651861823598</v>
      </c>
      <c r="P9" s="38">
        <f>(O9*N9)</f>
        <v>27.655865998846707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62.917095147376266</v>
      </c>
    </row>
    <row r="13" spans="2:21">
      <c r="F13" t="s">
        <v>9</v>
      </c>
      <c r="G13" s="38">
        <f>(D14/B14)</f>
        <v>5.6681706175488928</v>
      </c>
      <c r="N13" s="24"/>
      <c r="P13" s="38"/>
      <c r="R13" s="24">
        <f>(SUM(R5:R12))</f>
        <v>6.0326947999999989</v>
      </c>
      <c r="T13" s="38">
        <f>(SUM(T5:T12))</f>
        <v>34.194343410000002</v>
      </c>
    </row>
    <row r="14" spans="2:21">
      <c r="B14">
        <f>(SUM(B5:B13))</f>
        <v>6.0326947999999998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5" priority="15" operator="lessThan">
      <formula>$J$3</formula>
    </cfRule>
    <cfRule type="cellIs" dxfId="144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31.63927161221622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3.9049584514692413</v>
      </c>
      <c r="K4" s="4">
        <f>(J4/D13-1)</f>
        <v>-0.24904645164053052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2.5735799999999998E-3</v>
      </c>
      <c r="C6" s="40">
        <v>0</v>
      </c>
      <c r="D6" s="26">
        <f>(B6*C6)</f>
        <v>0</v>
      </c>
      <c r="E6" s="38">
        <f>(B6*J3)</f>
        <v>8.1426196635767417E-2</v>
      </c>
      <c r="M6" t="s">
        <v>11</v>
      </c>
      <c r="N6" s="24">
        <f>($B$13/5)</f>
        <v>2.4684250000000001E-2</v>
      </c>
      <c r="O6" s="38">
        <f>($C$5*Params!K8)</f>
        <v>55.939</v>
      </c>
      <c r="P6" s="38">
        <f>(O6*N6)</f>
        <v>1.3808122607500002</v>
      </c>
    </row>
    <row r="7" spans="2:16">
      <c r="N7" s="24">
        <f>($B$13/5)</f>
        <v>2.4684250000000001E-2</v>
      </c>
      <c r="O7" s="38">
        <f>($C$5*Params!K9)</f>
        <v>68.847999999999999</v>
      </c>
      <c r="P7" s="38">
        <f>(O7*N7)</f>
        <v>1.6994612440000001</v>
      </c>
    </row>
    <row r="8" spans="2:16">
      <c r="N8" s="24">
        <f>($B$13/5)</f>
        <v>2.4684250000000001E-2</v>
      </c>
      <c r="O8" s="38">
        <f>($C$5*Params!K10)</f>
        <v>94.666000000000011</v>
      </c>
      <c r="P8" s="38">
        <f>(O8*N8)</f>
        <v>2.3367592105000003</v>
      </c>
    </row>
    <row r="9" spans="2:16">
      <c r="N9" s="24">
        <f>($B$13/5)</f>
        <v>2.4684250000000001E-2</v>
      </c>
      <c r="O9" s="38">
        <f>($C$5*Params!K11)</f>
        <v>172.12</v>
      </c>
      <c r="P9" s="38">
        <f>(O9*N9)</f>
        <v>4.2486531100000002</v>
      </c>
    </row>
    <row r="11" spans="2:16">
      <c r="P11" s="38">
        <f>(SUM(P6:P9))</f>
        <v>9.6656858252500015</v>
      </c>
    </row>
    <row r="12" spans="2:16">
      <c r="F12" t="s">
        <v>9</v>
      </c>
      <c r="G12" s="38">
        <f>(D13/B13)</f>
        <v>42.132128786574434</v>
      </c>
    </row>
    <row r="13" spans="2:16">
      <c r="B13">
        <f>(SUM(B5:B12))</f>
        <v>0.12342125000000001</v>
      </c>
      <c r="D13" s="38">
        <f>(SUM(D5:D12))</f>
        <v>5.2</v>
      </c>
    </row>
  </sheetData>
  <conditionalFormatting sqref="C5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O6:O9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4.1339062492731058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7.0846433877480068</v>
      </c>
      <c r="K4" s="4">
        <f>(J4/D10-1)</f>
        <v>-0.1684690859450696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1.1980599999999999E-3</v>
      </c>
      <c r="C6" s="40">
        <v>0</v>
      </c>
      <c r="D6" s="26">
        <f>(B6*C6)</f>
        <v>0</v>
      </c>
      <c r="E6" s="38">
        <f>(B6*J3)</f>
        <v>4.9526677210041366E-3</v>
      </c>
      <c r="M6" t="s">
        <v>11</v>
      </c>
      <c r="N6" s="24">
        <f>($B$10/5)</f>
        <v>0.34275781599999999</v>
      </c>
      <c r="O6" s="38">
        <f>($C$5*Params!K8)</f>
        <v>6.4673934819534429</v>
      </c>
      <c r="P6" s="38">
        <f>(O6*N6)</f>
        <v>2.2167496650869976</v>
      </c>
    </row>
    <row r="7" spans="2:16">
      <c r="N7" s="24">
        <f>($B$10/5)</f>
        <v>0.34275781599999999</v>
      </c>
      <c r="O7" s="38">
        <f>($C$5*Params!K9)</f>
        <v>7.9598689008657759</v>
      </c>
      <c r="P7" s="38">
        <f>(O7*N7)</f>
        <v>2.728307280107074</v>
      </c>
    </row>
    <row r="8" spans="2:16">
      <c r="N8" s="24">
        <f>($B$10/5)</f>
        <v>0.34275781599999999</v>
      </c>
      <c r="O8" s="38">
        <f>($C$5*Params!K10)</f>
        <v>10.944819738690443</v>
      </c>
      <c r="P8" s="38">
        <f>(O8*N8)</f>
        <v>3.7514225101472269</v>
      </c>
    </row>
    <row r="9" spans="2:16">
      <c r="F9" t="s">
        <v>9</v>
      </c>
      <c r="G9" s="38">
        <f>(D10/B10)</f>
        <v>4.971440242809809</v>
      </c>
      <c r="N9" s="24">
        <f>($B$10/5)</f>
        <v>0.34275781599999999</v>
      </c>
      <c r="O9" s="38">
        <f>($C$5*Params!K11)</f>
        <v>19.899672252164439</v>
      </c>
      <c r="P9" s="38">
        <f>(O9*N9)</f>
        <v>6.8207682002676844</v>
      </c>
    </row>
    <row r="10" spans="2:16">
      <c r="B10">
        <f>(SUM(B5:B9))</f>
        <v>1.71378908</v>
      </c>
      <c r="D10" s="38">
        <f>(SUM(D5:D9))</f>
        <v>8.52</v>
      </c>
    </row>
    <row r="11" spans="2:16">
      <c r="P11" s="38">
        <f>(SUM(P6:P9))</f>
        <v>15.517247655608983</v>
      </c>
    </row>
    <row r="12" spans="2:16">
      <c r="P12" s="38"/>
    </row>
  </sheetData>
  <conditionalFormatting sqref="C5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9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9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1.83276469588207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8.3665099339308053</v>
      </c>
      <c r="K4" s="4">
        <f>(J4/D10-1)</f>
        <v>-0.17733432311398178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1.517519E-2</v>
      </c>
      <c r="C6" s="40">
        <v>0</v>
      </c>
      <c r="D6" s="26">
        <f>(B6*C6)</f>
        <v>0</v>
      </c>
      <c r="E6" s="38">
        <f>(B6*J3)</f>
        <v>2.7812552485302629E-2</v>
      </c>
      <c r="M6" t="s">
        <v>11</v>
      </c>
      <c r="N6" s="1">
        <f>($B$10/5)</f>
        <v>0.91299335399999992</v>
      </c>
      <c r="O6" s="38">
        <f>($C$5*Params!K8)</f>
        <v>2.9058473926843038</v>
      </c>
      <c r="P6" s="38">
        <f>(O6*N6)</f>
        <v>2.6530193572589975</v>
      </c>
    </row>
    <row r="7" spans="2:16">
      <c r="N7" s="1">
        <f>($B$10/5)</f>
        <v>0.91299335399999992</v>
      </c>
      <c r="O7" s="38">
        <f>($C$5*Params!K9)</f>
        <v>3.5764275602268358</v>
      </c>
      <c r="P7" s="38">
        <f>(O7*N7)</f>
        <v>3.2652545935495354</v>
      </c>
    </row>
    <row r="8" spans="2:16">
      <c r="N8" s="1">
        <f>($B$10/5)</f>
        <v>0.91299335399999992</v>
      </c>
      <c r="O8" s="38">
        <f>($C$5*Params!K10)</f>
        <v>4.9175878953118994</v>
      </c>
      <c r="P8" s="38">
        <f>(O8*N8)</f>
        <v>4.4897250661306112</v>
      </c>
    </row>
    <row r="9" spans="2:16">
      <c r="F9" t="s">
        <v>9</v>
      </c>
      <c r="G9" s="38">
        <f>(D10/B10)</f>
        <v>2.2278365894873753</v>
      </c>
      <c r="N9" s="1">
        <f>($B$10/5)</f>
        <v>0.91299335399999992</v>
      </c>
      <c r="O9" s="38">
        <f>($C$5*Params!K11)</f>
        <v>8.9410689005670889</v>
      </c>
      <c r="P9" s="38">
        <f>(O9*N9)</f>
        <v>8.1631364838738385</v>
      </c>
    </row>
    <row r="10" spans="2:16">
      <c r="B10" s="1">
        <f>(SUM(B5:B9))</f>
        <v>4.5649667699999998</v>
      </c>
      <c r="D10" s="38">
        <f>(SUM(D5:D9))</f>
        <v>10.17</v>
      </c>
    </row>
    <row r="11" spans="2:16">
      <c r="P11" s="38">
        <f>(SUM(P6:P9))</f>
        <v>18.571135500812982</v>
      </c>
    </row>
  </sheetData>
  <conditionalFormatting sqref="C5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O6:O9">
    <cfRule type="cellIs" dxfId="131" priority="3" operator="lessThan">
      <formula>$J$3</formula>
    </cfRule>
    <cfRule type="cellIs" dxfId="130" priority="4" operator="greaterThan">
      <formula>$J$3</formula>
    </cfRule>
  </conditionalFormatting>
  <conditionalFormatting sqref="G9">
    <cfRule type="cellIs" dxfId="129" priority="1" operator="lessThan">
      <formula>$J$3</formula>
    </cfRule>
    <cfRule type="cellIs" dxfId="128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28913.583924334729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842.80408176130788</v>
      </c>
      <c r="K4" s="4">
        <f>(J4/D37-1)</f>
        <v>0.21850892966189561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3.3045999999999998E-4</v>
      </c>
      <c r="C6" s="40">
        <v>0</v>
      </c>
      <c r="D6" s="26">
        <f>(B6*C6)</f>
        <v>0</v>
      </c>
      <c r="E6" s="38">
        <f>(B6*J3)</f>
        <v>9.5547829436356544</v>
      </c>
      <c r="I6" t="s">
        <v>11</v>
      </c>
      <c r="J6">
        <v>0.03</v>
      </c>
      <c r="R6" s="24">
        <f t="shared" si="0"/>
        <v>3.3045999999999998E-4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8.509299999999928E-4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24.603435968733944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23728.659856729562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2.8419799999999999E-2</v>
      </c>
      <c r="T36" s="38">
        <f>(SUM(T5:T25))</f>
        <v>507.58980017000005</v>
      </c>
    </row>
    <row r="37" spans="2:20">
      <c r="B37">
        <f>(SUM(B5:B36))</f>
        <v>2.9149070000000006E-2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5" priority="45" operator="lessThan">
      <formula>$J$3</formula>
    </cfRule>
    <cfRule type="cellIs" dxfId="254" priority="46" operator="greaterThan">
      <formula>$J$3</formula>
    </cfRule>
  </conditionalFormatting>
  <conditionalFormatting sqref="N35:N36">
    <cfRule type="cellIs" dxfId="253" priority="19" operator="lessThan">
      <formula>$J$3</formula>
    </cfRule>
    <cfRule type="cellIs" dxfId="252" priority="20" operator="greaterThan">
      <formula>$J$3</formula>
    </cfRule>
  </conditionalFormatting>
  <conditionalFormatting sqref="N42:N44">
    <cfRule type="cellIs" dxfId="251" priority="17" operator="lessThan">
      <formula>$J$3</formula>
    </cfRule>
    <cfRule type="cellIs" dxfId="250" priority="18" operator="greaterThan">
      <formula>$J$3</formula>
    </cfRule>
  </conditionalFormatting>
  <conditionalFormatting sqref="N50:N52">
    <cfRule type="cellIs" dxfId="249" priority="15" operator="lessThan">
      <formula>$J$3</formula>
    </cfRule>
    <cfRule type="cellIs" dxfId="248" priority="16" operator="greaterThan">
      <formula>$J$3</formula>
    </cfRule>
  </conditionalFormatting>
  <conditionalFormatting sqref="N58:N60">
    <cfRule type="cellIs" dxfId="247" priority="13" operator="lessThan">
      <formula>$J$3</formula>
    </cfRule>
    <cfRule type="cellIs" dxfId="246" priority="14" operator="greaterThan">
      <formula>$J$3</formula>
    </cfRule>
  </conditionalFormatting>
  <conditionalFormatting sqref="N66:N68">
    <cfRule type="cellIs" dxfId="245" priority="11" operator="lessThan">
      <formula>$J$3</formula>
    </cfRule>
    <cfRule type="cellIs" dxfId="244" priority="12" operator="greaterThan">
      <formula>$J$3</formula>
    </cfRule>
  </conditionalFormatting>
  <conditionalFormatting sqref="N73:N76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N4">
    <cfRule type="cellIs" dxfId="241" priority="1" operator="greaterThan">
      <formula>$J$3</formula>
    </cfRule>
    <cfRule type="cellIs" dxfId="240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7.4450006629987797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9.1604938714183977</v>
      </c>
      <c r="K4" s="4">
        <f>(J4/D10-1)</f>
        <v>0.10234583290233412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1.3958200000000001E-3</v>
      </c>
      <c r="C6" s="40">
        <v>0</v>
      </c>
      <c r="D6" s="26">
        <f>(B6*C6)</f>
        <v>0</v>
      </c>
      <c r="E6" s="38">
        <f>(B6*J3)</f>
        <v>1.0391880825426957E-2</v>
      </c>
      <c r="M6" t="s">
        <v>11</v>
      </c>
      <c r="N6" s="24">
        <f>($B$10/5)</f>
        <v>0.24608443399999999</v>
      </c>
      <c r="O6" s="38">
        <f>($C$5*Params!K8)</f>
        <v>8.7898847734224752</v>
      </c>
      <c r="P6" s="38">
        <f>(O6*N6)</f>
        <v>2.1630538193928879</v>
      </c>
    </row>
    <row r="7" spans="2:16">
      <c r="C7" s="38"/>
      <c r="D7" s="38"/>
      <c r="N7" s="24">
        <f>($B$10/5)</f>
        <v>0.24608443399999999</v>
      </c>
      <c r="O7" s="38">
        <f>($C$5*Params!K9)</f>
        <v>10.818319721135353</v>
      </c>
      <c r="P7" s="38">
        <f>(O7*N7)</f>
        <v>2.6622200854066311</v>
      </c>
    </row>
    <row r="8" spans="2:16">
      <c r="C8" s="38"/>
      <c r="D8" s="38"/>
      <c r="N8" s="24">
        <f>($B$10/5)</f>
        <v>0.24608443399999999</v>
      </c>
      <c r="O8" s="38">
        <f>($C$5*Params!K10)</f>
        <v>14.875189616561112</v>
      </c>
      <c r="P8" s="38">
        <f>(O8*N8)</f>
        <v>3.6605526174341181</v>
      </c>
    </row>
    <row r="9" spans="2:16">
      <c r="C9" s="38"/>
      <c r="D9" s="38"/>
      <c r="F9" t="s">
        <v>9</v>
      </c>
      <c r="G9" s="38">
        <f>(D10/B10)</f>
        <v>6.753779477169207</v>
      </c>
      <c r="N9" s="24">
        <f>($B$10/5)</f>
        <v>0.24608443399999999</v>
      </c>
      <c r="O9" s="38">
        <f>($C$5*Params!K11)</f>
        <v>27.045799302838383</v>
      </c>
      <c r="P9" s="38">
        <f>(O9*N9)</f>
        <v>6.6555502135165776</v>
      </c>
    </row>
    <row r="10" spans="2:16">
      <c r="B10">
        <f>(SUM(B5:B9))</f>
        <v>1.23042217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15.141376735750214</v>
      </c>
    </row>
  </sheetData>
  <conditionalFormatting sqref="O6:O9">
    <cfRule type="cellIs" dxfId="127" priority="5" operator="lessThan">
      <formula>$J$3</formula>
    </cfRule>
    <cfRule type="cellIs" dxfId="126" priority="6" operator="greaterThan">
      <formula>$J$3</formula>
    </cfRule>
  </conditionalFormatting>
  <conditionalFormatting sqref="C5">
    <cfRule type="cellIs" dxfId="125" priority="3" operator="lessThan">
      <formula>$J$3</formula>
    </cfRule>
    <cfRule type="cellIs" dxfId="124" priority="4" operator="greaterThan">
      <formula>$J$3</formula>
    </cfRule>
  </conditionalFormatting>
  <conditionalFormatting sqref="G9">
    <cfRule type="cellIs" dxfId="123" priority="1" operator="lessThan">
      <formula>$J$3</formula>
    </cfRule>
    <cfRule type="cellIs" dxfId="12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4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90.505946573050167</v>
      </c>
      <c r="M3" t="s">
        <v>4</v>
      </c>
      <c r="N3" s="24">
        <f>(INDEX(N5:N14,MATCH(MAX(O6),O5:O14,0))/0.9)</f>
        <v>3.4726666666666663E-2</v>
      </c>
      <c r="O3" s="39">
        <f>(MAX(O6)*0.85)</f>
        <v>77.56409154028286</v>
      </c>
      <c r="P3" s="38">
        <f>(O3*N3)</f>
        <v>2.6935423522222224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11.637516172548388</v>
      </c>
      <c r="K4" s="4">
        <f>(J4/D14-1)</f>
        <v>0.60608772419062906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5.9931999999999997E-4</v>
      </c>
      <c r="C6" s="40">
        <v>0</v>
      </c>
      <c r="D6" s="26">
        <f>(B6*C6)</f>
        <v>0</v>
      </c>
      <c r="E6" s="38">
        <f>(B6*J3)</f>
        <v>5.4242023900160426E-2</v>
      </c>
      <c r="M6" t="s">
        <v>11</v>
      </c>
      <c r="N6" s="51">
        <f>-B10</f>
        <v>3.1253999999999997E-2</v>
      </c>
      <c r="O6" s="38">
        <f>P6/N6</f>
        <v>91.251872400332772</v>
      </c>
      <c r="P6" s="38">
        <f>-D10</f>
        <v>2.85198602</v>
      </c>
      <c r="R6" s="2">
        <f>(B6)</f>
        <v>5.9931999999999997E-4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2" si="0">(D7/B7)</f>
        <v>68.808808808808806</v>
      </c>
      <c r="D7" s="38">
        <v>9.9672999999999998</v>
      </c>
      <c r="N7" s="51">
        <f>(SUM(R$5:R$8)/5)</f>
        <v>3.1967378000000005E-2</v>
      </c>
      <c r="O7" s="38">
        <f>($C$7*Params!K9)</f>
        <v>110.09409409409409</v>
      </c>
      <c r="P7" s="38">
        <f>(O7*N7)</f>
        <v>3.5194195214734738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3.1967378000000005E-2</v>
      </c>
      <c r="O8" s="38">
        <f>($C$7*Params!K10)</f>
        <v>151.37937937937937</v>
      </c>
      <c r="P8" s="38">
        <f>(O8*N8)</f>
        <v>4.8392018420260268</v>
      </c>
      <c r="R8" s="1">
        <f>(B8+B9)+B11+B12</f>
        <v>6.7759000000000014E-3</v>
      </c>
      <c r="S8" s="38">
        <v>0</v>
      </c>
      <c r="T8" s="38">
        <f>(D8+D9)+D11+D12</f>
        <v>-0.36943569000000043</v>
      </c>
      <c r="U8" s="39">
        <f>R8*J3-T8</f>
        <v>0.98269493338433123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3.1967378000000005E-2</v>
      </c>
      <c r="O9" s="38">
        <f>($C$7*Params!K11)</f>
        <v>275.23523523523522</v>
      </c>
      <c r="P9" s="38">
        <f>(O9*N9)</f>
        <v>8.7985488036836852</v>
      </c>
      <c r="R9" s="1">
        <f>B10</f>
        <v>-3.1253999999999997E-2</v>
      </c>
      <c r="S9" s="38">
        <f>T9/R9</f>
        <v>91.251872400332772</v>
      </c>
      <c r="T9" s="38">
        <f>D10</f>
        <v>-2.85198602</v>
      </c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20.009156187183187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F13" t="s">
        <v>9</v>
      </c>
      <c r="G13" s="38">
        <f>(D14/B14)</f>
        <v>56.351807693854134</v>
      </c>
    </row>
    <row r="14" spans="2:21">
      <c r="B14" s="1">
        <f>(SUM(B5:B13))</f>
        <v>0.12858289000000001</v>
      </c>
      <c r="D14" s="38">
        <f>(SUM(D5:D13))</f>
        <v>7.2458782900000003</v>
      </c>
    </row>
    <row r="20" spans="18:20">
      <c r="R20">
        <f>(SUM(R5:R19))</f>
        <v>0.12858289000000001</v>
      </c>
      <c r="T20" s="38">
        <f>(SUM(T5:T19))</f>
        <v>7.2458782899999985</v>
      </c>
    </row>
    <row r="34" spans="9:9">
      <c r="I34" s="39"/>
    </row>
  </sheetData>
  <conditionalFormatting sqref="C5 C7 O7:O9 S5 S7">
    <cfRule type="cellIs" dxfId="121" priority="21" operator="lessThan">
      <formula>$J$3</formula>
    </cfRule>
    <cfRule type="cellIs" dxfId="120" priority="22" operator="greaterThan">
      <formula>$J$3</formula>
    </cfRule>
  </conditionalFormatting>
  <conditionalFormatting sqref="C9">
    <cfRule type="cellIs" dxfId="119" priority="9" operator="lessThan">
      <formula>$J$3</formula>
    </cfRule>
    <cfRule type="cellIs" dxfId="118" priority="10" operator="greaterThan">
      <formula>$J$3</formula>
    </cfRule>
  </conditionalFormatting>
  <conditionalFormatting sqref="O3">
    <cfRule type="cellIs" dxfId="117" priority="7" operator="greaterThan">
      <formula>$J$3</formula>
    </cfRule>
    <cfRule type="cellIs" dxfId="116" priority="8" operator="lessThan">
      <formula>$J$3</formula>
    </cfRule>
  </conditionalFormatting>
  <conditionalFormatting sqref="C12">
    <cfRule type="cellIs" dxfId="115" priority="5" operator="lessThan">
      <formula>$J$3</formula>
    </cfRule>
    <cfRule type="cellIs" dxfId="114" priority="6" operator="greaterThan">
      <formula>$J$3</formula>
    </cfRule>
  </conditionalFormatting>
  <conditionalFormatting sqref="O7">
    <cfRule type="cellIs" dxfId="113" priority="3" operator="lessThan">
      <formula>$J$3</formula>
    </cfRule>
    <cfRule type="cellIs" dxfId="112" priority="4" operator="greaterThan">
      <formula>$J$3</formula>
    </cfRule>
  </conditionalFormatting>
  <conditionalFormatting sqref="G13"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14" sqref="B14:D15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0.56699768601858569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1.4569011212224423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4.4671830000000003E-2</v>
      </c>
      <c r="C6" s="40">
        <v>0</v>
      </c>
      <c r="D6" s="26">
        <f>(B6*C6)</f>
        <v>0</v>
      </c>
      <c r="E6" s="38">
        <f>(B6*J3)</f>
        <v>2.5328824240215639E-2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4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 s="14" customFormat="1">
      <c r="B15" s="14">
        <v>0.31639059000000003</v>
      </c>
      <c r="C15" s="38">
        <v>0</v>
      </c>
      <c r="D15" s="38">
        <f t="shared" ref="D15" si="1">(B15*C15)</f>
        <v>0</v>
      </c>
    </row>
    <row r="17" spans="2:4">
      <c r="B17">
        <f>(SUM(B5:B16))</f>
        <v>2.5695010000000007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7.9480930225862381E-5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27.003359519751438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4591.6523197699998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4591.6523197699998</v>
      </c>
      <c r="C18" s="40">
        <v>0</v>
      </c>
      <c r="D18" s="26">
        <f>(B18*C18)</f>
        <v>0</v>
      </c>
      <c r="E18" s="38">
        <f>(B18*J3)</f>
        <v>0.36494879764905852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4.9351430879847662</v>
      </c>
    </row>
    <row r="37" spans="2:20">
      <c r="B37">
        <f>(SUM(B5:B36))</f>
        <v>339746.39505370043</v>
      </c>
      <c r="D37" s="38">
        <f>(SUM(D5:D36))</f>
        <v>-21.780357561799917</v>
      </c>
      <c r="F37" t="s">
        <v>9</v>
      </c>
      <c r="G37" s="28">
        <f>(D37/B37)</f>
        <v>-6.4107692911229589E-5</v>
      </c>
      <c r="R37">
        <f>(SUM(R5:R36))</f>
        <v>339746.39505370043</v>
      </c>
      <c r="T37">
        <f>(SUM(T5:T36))</f>
        <v>-21.78035756179991</v>
      </c>
    </row>
  </sheetData>
  <conditionalFormatting sqref="C5:C9 C14:C16 C25:C26 C28 C30 C32 C35">
    <cfRule type="cellIs" dxfId="109" priority="13" operator="lessThan">
      <formula>$J$3</formula>
    </cfRule>
    <cfRule type="cellIs" dxfId="108" priority="14" operator="greaterThan">
      <formula>$J$3</formula>
    </cfRule>
  </conditionalFormatting>
  <conditionalFormatting sqref="N6">
    <cfRule type="cellIs" dxfId="107" priority="9" operator="lessThan">
      <formula>$J$3</formula>
    </cfRule>
    <cfRule type="cellIs" dxfId="106" priority="10" operator="greaterThan">
      <formula>$J$3</formula>
    </cfRule>
  </conditionalFormatting>
  <conditionalFormatting sqref="N9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S5:S9 S13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G37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0.67773445521653475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33.159016002859559</v>
      </c>
      <c r="K4" s="4">
        <f>(J4/D18-1)</f>
        <v>-0.24922418546228964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0.27628954999999999</v>
      </c>
      <c r="C6" s="40">
        <v>0</v>
      </c>
      <c r="D6" s="26">
        <f>(B6*C6)</f>
        <v>0</v>
      </c>
      <c r="E6" s="38">
        <f>(B6*J3)</f>
        <v>0.18725094765127154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0.27628954999999999</v>
      </c>
      <c r="S6" s="40">
        <v>0</v>
      </c>
      <c r="T6" s="26">
        <f>(D6)</f>
        <v>0</v>
      </c>
      <c r="U6" s="38">
        <f>(R6*J3)</f>
        <v>0.18725094765127154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0.90271215733534149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48.926265659999999</v>
      </c>
      <c r="S17" s="38"/>
      <c r="T17" s="38">
        <f>(SUM(T5:T12))</f>
        <v>44.166334824300641</v>
      </c>
    </row>
    <row r="18" spans="2:20">
      <c r="B18" s="19">
        <f>(SUM(B5:B17))</f>
        <v>48.926265660000006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9" priority="23" operator="lessThan">
      <formula>$J$3</formula>
    </cfRule>
    <cfRule type="cellIs" dxfId="98" priority="24" operator="greaterThan">
      <formula>$J$3</formula>
    </cfRule>
  </conditionalFormatting>
  <conditionalFormatting sqref="S8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G14" sqref="G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0.43527778148336649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23.781445301938547</v>
      </c>
      <c r="K4" s="4">
        <f>(J4/D10-1)</f>
        <v>-0.39930676175957203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1.0363988787952501</v>
      </c>
      <c r="M6" t="s">
        <v>11</v>
      </c>
      <c r="N6" s="29">
        <f>($B$10/5)</f>
        <v>10.927020084000002</v>
      </c>
      <c r="O6" s="38">
        <f>($C$5*Params!K8)</f>
        <v>0.98505771545924514</v>
      </c>
      <c r="P6" s="38">
        <f>(O6*N6)</f>
        <v>10.763745440722332</v>
      </c>
    </row>
    <row r="7" spans="2:16">
      <c r="B7" s="36">
        <v>6.3947199999999996E-3</v>
      </c>
      <c r="C7" s="40">
        <v>0</v>
      </c>
      <c r="D7" s="26">
        <f>(B7*C7)</f>
        <v>0</v>
      </c>
      <c r="E7" s="38">
        <f>(B7*J4)</f>
        <v>0.15207568390121246</v>
      </c>
      <c r="N7" s="29">
        <f>($B$10/5)</f>
        <v>10.927020084000002</v>
      </c>
      <c r="O7" s="38">
        <f>($C$5*Params!K9)</f>
        <v>1.2123787267190709</v>
      </c>
      <c r="P7" s="38">
        <f>(O7*N7)</f>
        <v>13.247686696273638</v>
      </c>
    </row>
    <row r="8" spans="2:16">
      <c r="N8" s="29">
        <f>($B$10/5)</f>
        <v>10.927020084000002</v>
      </c>
      <c r="O8" s="38">
        <f>($C$5*Params!K10)</f>
        <v>1.6670207492387226</v>
      </c>
      <c r="P8" s="38">
        <f>(O8*N8)</f>
        <v>18.215569207376252</v>
      </c>
    </row>
    <row r="9" spans="2:16">
      <c r="F9" t="s">
        <v>9</v>
      </c>
      <c r="G9" s="38">
        <f>(D10/B10)</f>
        <v>0.72462573868551883</v>
      </c>
      <c r="N9" s="29">
        <f>($B$10/5)</f>
        <v>10.927020084000002</v>
      </c>
      <c r="O9" s="38">
        <f>($C$5*Params!K11)</f>
        <v>3.0309468167976772</v>
      </c>
      <c r="P9" s="38">
        <f>(O9*N9)</f>
        <v>33.119216740684095</v>
      </c>
    </row>
    <row r="10" spans="2:16">
      <c r="B10" s="29">
        <f>(SUM(B5:B9))</f>
        <v>54.635100420000008</v>
      </c>
      <c r="D10" s="38">
        <f>(SUM(D5:D9))</f>
        <v>39.590000000000003</v>
      </c>
    </row>
    <row r="11" spans="2:16">
      <c r="P11" s="38">
        <f>(SUM(P6:P9))</f>
        <v>75.346218085056321</v>
      </c>
    </row>
  </sheetData>
  <conditionalFormatting sqref="C5">
    <cfRule type="cellIs" dxfId="95" priority="5" operator="lessThan">
      <formula>$J$3</formula>
    </cfRule>
    <cfRule type="cellIs" dxfId="94" priority="6" operator="greaterThan">
      <formula>$J$3</formula>
    </cfRule>
  </conditionalFormatting>
  <conditionalFormatting sqref="O6:O9">
    <cfRule type="cellIs" dxfId="93" priority="3" operator="lessThan">
      <formula>$J$3</formula>
    </cfRule>
    <cfRule type="cellIs" dxfId="92" priority="4" operator="greaterThan">
      <formula>$J$3</formula>
    </cfRule>
  </conditionalFormatting>
  <conditionalFormatting sqref="G9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1.3634947751198729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28.051087775710201</v>
      </c>
      <c r="K4" s="4">
        <f>(J4/D19-1)</f>
        <v>-0.23355744803618061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5.8928330000000001E-2</v>
      </c>
      <c r="C7" s="40">
        <v>0</v>
      </c>
      <c r="D7" s="26">
        <v>0</v>
      </c>
      <c r="E7" s="39">
        <f>B7*J3</f>
        <v>8.0348470061539667E-2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5.8928330000000001E-2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0.32000428102649486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0.33150497772943827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1.7789914868717231</v>
      </c>
      <c r="O18" s="38"/>
      <c r="P18" s="38"/>
      <c r="S18" s="38"/>
      <c r="T18" s="38"/>
    </row>
    <row r="19" spans="2:20">
      <c r="B19" s="1">
        <f>(SUM(B5:B18))</f>
        <v>20.572933822385981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20.572933822385984</v>
      </c>
      <c r="S22" s="38"/>
      <c r="T22" s="38">
        <f>(SUM(T5:T21))</f>
        <v>36.599074129999998</v>
      </c>
    </row>
  </sheetData>
  <conditionalFormatting sqref="C5:C6 C12:C14 C16:C17 O6:O9 O14:O17 S5:S6">
    <cfRule type="cellIs" dxfId="89" priority="17" operator="lessThan">
      <formula>$J$3</formula>
    </cfRule>
    <cfRule type="cellIs" dxfId="88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8.2935366441064261E-6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3.6470345537978988</v>
      </c>
      <c r="K4" s="4">
        <f>(J4/D13-1)</f>
        <v>-0.27494342866840982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212.51</v>
      </c>
      <c r="C6" s="40">
        <v>0</v>
      </c>
      <c r="D6" s="26">
        <f>(B6*C6)</f>
        <v>0</v>
      </c>
      <c r="E6" s="38">
        <f>(B6*J3)</f>
        <v>1.7624594722390565E-3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1.1438468351338536E-5</v>
      </c>
    </row>
    <row r="13" spans="2:16">
      <c r="B13">
        <f>(SUM(B5:B12))</f>
        <v>439744.19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7" priority="5" operator="lessThan">
      <formula>$J$3</formula>
    </cfRule>
    <cfRule type="cellIs" dxfId="86" priority="6" operator="greaterThan">
      <formula>$J$3</formula>
    </cfRule>
  </conditionalFormatting>
  <conditionalFormatting sqref="J3">
    <cfRule type="cellIs" dxfId="85" priority="3" operator="lessThan">
      <formula>$J$3</formula>
    </cfRule>
    <cfRule type="cellIs" dxfId="84" priority="4" operator="greaterThan">
      <formula>$J$3</formula>
    </cfRule>
  </conditionalFormatting>
  <conditionalFormatting sqref="O6:O9"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23.53186974851733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185.44042214147555</v>
      </c>
      <c r="K4" s="4">
        <f>(J4/D36-1)</f>
        <v>-6.3733184446510105E-2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4.9416926471886391E-2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0.14498015543492315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3.3387920000000001E-2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1.2419603152133134E-2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3.3387920000000001E-2</v>
      </c>
      <c r="C18" s="40">
        <v>0</v>
      </c>
      <c r="D18" s="26">
        <v>0</v>
      </c>
      <c r="E18" s="39">
        <f>B18*J3</f>
        <v>0.78568018461391675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7.8803947209999992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25.133721880985462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7.880394721</v>
      </c>
      <c r="S38" s="38"/>
      <c r="T38" s="38">
        <f>(SUM(T5:T37))</f>
        <v>198.06128967000001</v>
      </c>
      <c r="V38" t="s">
        <v>9</v>
      </c>
      <c r="W38" s="38">
        <f>(T38/R38)</f>
        <v>25.13342245943571</v>
      </c>
    </row>
    <row r="40" spans="2:23">
      <c r="N40" s="24"/>
    </row>
  </sheetData>
  <conditionalFormatting sqref="C5 C8:C10 S5">
    <cfRule type="cellIs" dxfId="81" priority="85" operator="lessThan">
      <formula>$J$3</formula>
    </cfRule>
    <cfRule type="cellIs" dxfId="80" priority="86" operator="greaterThan">
      <formula>$J$3</formula>
    </cfRule>
  </conditionalFormatting>
  <conditionalFormatting sqref="C16:C17">
    <cfRule type="cellIs" dxfId="79" priority="69" operator="lessThan">
      <formula>$J$3</formula>
    </cfRule>
    <cfRule type="cellIs" dxfId="78" priority="70" operator="greaterThan">
      <formula>$J$3</formula>
    </cfRule>
    <cfRule type="cellIs" dxfId="77" priority="71" operator="lessThan">
      <formula>$J$3</formula>
    </cfRule>
    <cfRule type="cellIs" dxfId="76" priority="72" operator="greaterThan">
      <formula>$J$3</formula>
    </cfRule>
    <cfRule type="cellIs" dxfId="75" priority="79" operator="lessThan">
      <formula>$J$3</formula>
    </cfRule>
    <cfRule type="cellIs" dxfId="74" priority="80" operator="greaterThan">
      <formula>$J$3</formula>
    </cfRule>
  </conditionalFormatting>
  <conditionalFormatting sqref="C19:C20 G36">
    <cfRule type="cellIs" dxfId="73" priority="63" operator="lessThan">
      <formula>$J$3</formula>
    </cfRule>
    <cfRule type="cellIs" dxfId="72" priority="64" operator="greaterThan">
      <formula>$J$3</formula>
    </cfRule>
    <cfRule type="cellIs" dxfId="71" priority="65" operator="lessThan">
      <formula>$J$3</formula>
    </cfRule>
    <cfRule type="cellIs" dxfId="70" priority="66" operator="greaterThan">
      <formula>$J$3</formula>
    </cfRule>
    <cfRule type="cellIs" dxfId="69" priority="67" operator="lessThan">
      <formula>$J$3</formula>
    </cfRule>
    <cfRule type="cellIs" dxfId="68" priority="68" operator="greaterThan">
      <formula>$J$3</formula>
    </cfRule>
    <cfRule type="cellIs" dxfId="67" priority="77" operator="lessThan">
      <formula>$J$3</formula>
    </cfRule>
    <cfRule type="cellIs" dxfId="66" priority="78" operator="greaterThan">
      <formula>$J$3</formula>
    </cfRule>
  </conditionalFormatting>
  <conditionalFormatting sqref="C27:C28 C30:C31">
    <cfRule type="cellIs" dxfId="65" priority="55" operator="lessThan">
      <formula>$J$3</formula>
    </cfRule>
    <cfRule type="cellIs" dxfId="64" priority="56" operator="greaterThan">
      <formula>$J$3</formula>
    </cfRule>
    <cfRule type="cellIs" dxfId="63" priority="57" operator="lessThan">
      <formula>$J$3</formula>
    </cfRule>
    <cfRule type="cellIs" dxfId="62" priority="58" operator="greaterThan">
      <formula>$J$3</formula>
    </cfRule>
    <cfRule type="cellIs" dxfId="61" priority="59" operator="lessThan">
      <formula>$J$3</formula>
    </cfRule>
    <cfRule type="cellIs" dxfId="60" priority="60" operator="greaterThan">
      <formula>$J$3</formula>
    </cfRule>
    <cfRule type="cellIs" dxfId="59" priority="61" operator="lessThan">
      <formula>$J$3</formula>
    </cfRule>
    <cfRule type="cellIs" dxfId="58" priority="62" operator="greaterThan">
      <formula>$J$3</formula>
    </cfRule>
    <cfRule type="cellIs" dxfId="57" priority="75" operator="lessThan">
      <formula>$J$3</formula>
    </cfRule>
    <cfRule type="cellIs" dxfId="56" priority="76" operator="greaterThan">
      <formula>$J$3</formula>
    </cfRule>
  </conditionalFormatting>
  <conditionalFormatting sqref="O8:O9 O15:O17 O24:O26 S12:S13 S15:S16">
    <cfRule type="cellIs" dxfId="55" priority="49" operator="lessThan">
      <formula>$J$3</formula>
    </cfRule>
    <cfRule type="cellIs" dxfId="54" priority="50" operator="greaterThan">
      <formula>$J$3</formula>
    </cfRule>
    <cfRule type="cellIs" dxfId="53" priority="51" operator="lessThan">
      <formula>$J$3</formula>
    </cfRule>
    <cfRule type="cellIs" dxfId="52" priority="52" operator="greaterThan">
      <formula>$J$3</formula>
    </cfRule>
  </conditionalFormatting>
  <conditionalFormatting sqref="O3">
    <cfRule type="cellIs" dxfId="51" priority="31" operator="greaterThan">
      <formula>$J$3</formula>
    </cfRule>
    <cfRule type="cellIs" dxfId="50" priority="32" operator="lessThan">
      <formula>$J$3</formula>
    </cfRule>
  </conditionalFormatting>
  <conditionalFormatting sqref="W38">
    <cfRule type="cellIs" dxfId="49" priority="1" operator="lessThan">
      <formula>$J$3</formula>
    </cfRule>
    <cfRule type="cellIs" dxfId="48" priority="2" operator="greaterThan">
      <formula>$J$3</formula>
    </cfRule>
    <cfRule type="cellIs" dxfId="47" priority="3" operator="lessThan">
      <formula>$J$3</formula>
    </cfRule>
    <cfRule type="cellIs" dxfId="46" priority="4" operator="greaterThan">
      <formula>$J$3</formula>
    </cfRule>
    <cfRule type="cellIs" dxfId="45" priority="5" operator="lessThan">
      <formula>$J$3</formula>
    </cfRule>
    <cfRule type="cellIs" dxfId="44" priority="6" operator="greaterThan">
      <formula>$J$3</formula>
    </cfRule>
    <cfRule type="cellIs" dxfId="43" priority="7" operator="lessThan">
      <formula>$J$3</formula>
    </cfRule>
    <cfRule type="cellIs" dxfId="42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B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7.8116936061246603E-2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0.72432320066375799</v>
      </c>
      <c r="K4" s="4">
        <f>(J4/D13-1)</f>
        <v>0.44864640132751599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0.17103567</v>
      </c>
      <c r="C6" s="40">
        <v>0</v>
      </c>
      <c r="D6" s="26">
        <f>(B6*C6)</f>
        <v>0</v>
      </c>
      <c r="E6" s="38">
        <f>(B6*J3)</f>
        <v>1.3360782497582473E-2</v>
      </c>
      <c r="G6" s="38"/>
      <c r="M6" t="s">
        <v>11</v>
      </c>
      <c r="N6" s="19">
        <f>($B$13/5)</f>
        <v>1.854458808</v>
      </c>
      <c r="O6" s="35">
        <f>($C$5*Params!K8)</f>
        <v>7.1418695478700056E-2</v>
      </c>
      <c r="P6" s="38">
        <f>(O6*N6)</f>
        <v>0.1324430288863451</v>
      </c>
      <c r="Q6" s="38">
        <f>N6*$J$3</f>
        <v>0.14486464013275158</v>
      </c>
    </row>
    <row r="7" spans="2:17">
      <c r="C7" s="38"/>
      <c r="D7" s="38"/>
      <c r="E7" s="38"/>
      <c r="G7" s="38"/>
      <c r="N7" s="19">
        <f>($B$13/5)</f>
        <v>1.854458808</v>
      </c>
      <c r="O7" s="35">
        <f>($C$5*Params!K9)</f>
        <v>8.7899932896861599E-2</v>
      </c>
      <c r="P7" s="38">
        <f>(O7*N7)</f>
        <v>0.16300680478319393</v>
      </c>
      <c r="Q7" s="38"/>
    </row>
    <row r="8" spans="2:17">
      <c r="C8" s="38"/>
      <c r="D8" s="38"/>
      <c r="E8" s="38"/>
      <c r="G8" s="38"/>
      <c r="N8" s="19">
        <f>($B$13/5)</f>
        <v>1.854458808</v>
      </c>
      <c r="O8" s="35">
        <f>($C$5*Params!K10)</f>
        <v>0.12086240773318471</v>
      </c>
      <c r="P8" s="38">
        <f>(O8*N8)</f>
        <v>0.22413435657689171</v>
      </c>
      <c r="Q8" s="38"/>
    </row>
    <row r="9" spans="2:17">
      <c r="C9" s="38"/>
      <c r="D9" s="38"/>
      <c r="E9" s="38"/>
      <c r="G9" s="38"/>
      <c r="N9" s="19">
        <f>($B$13/5)</f>
        <v>1.854458808</v>
      </c>
      <c r="O9" s="35">
        <f>($C$5*Params!K11)</f>
        <v>0.219749832242154</v>
      </c>
      <c r="P9" s="38">
        <f>(O9*N9)</f>
        <v>0.40751701195798484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0.92710120220441561</v>
      </c>
    </row>
    <row r="12" spans="2:17">
      <c r="C12" s="38"/>
      <c r="D12" s="38"/>
      <c r="E12" s="38"/>
      <c r="F12" t="s">
        <v>9</v>
      </c>
      <c r="G12" s="38">
        <f>(D13/B13)</f>
        <v>5.3924088024283577E-2</v>
      </c>
    </row>
    <row r="13" spans="2:17">
      <c r="B13">
        <f>(SUM(B5:B12))</f>
        <v>9.2722940400000002</v>
      </c>
      <c r="C13" s="38"/>
      <c r="D13" s="38">
        <f>(SUM(D5:D12))</f>
        <v>0.5</v>
      </c>
      <c r="E13" s="38"/>
      <c r="G13" s="38"/>
    </row>
  </sheetData>
  <conditionalFormatting sqref="C5">
    <cfRule type="cellIs" dxfId="41" priority="7" operator="lessThan">
      <formula>$J$3</formula>
    </cfRule>
    <cfRule type="cellIs" dxfId="40" priority="8" operator="greaterThan">
      <formula>$J$3</formula>
    </cfRule>
  </conditionalFormatting>
  <conditionalFormatting sqref="O6:O9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1" operator="lessThan">
      <formula>$J$3</formula>
    </cfRule>
    <cfRule type="cellIs" dxfId="3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6.4327202069695879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10.857822916724277</v>
      </c>
      <c r="K4" s="4">
        <f>(J4/D10-1)</f>
        <v>0.13813657408011304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1.7209300000000001E-3</v>
      </c>
      <c r="C6" s="40">
        <v>0</v>
      </c>
      <c r="D6" s="40">
        <f>(B6*C6)</f>
        <v>0</v>
      </c>
      <c r="E6" s="38">
        <f>(B6*J3)</f>
        <v>1.1070261185780174E-2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5.6519756534217054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1.68790536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5" priority="5" operator="lessThan">
      <formula>$J$3</formula>
    </cfRule>
    <cfRule type="cellIs" dxfId="34" priority="6" operator="greaterThan">
      <formula>$J$3</formula>
    </cfRule>
  </conditionalFormatting>
  <conditionalFormatting sqref="O6:O9">
    <cfRule type="cellIs" dxfId="33" priority="3" operator="lessThan">
      <formula>$J$3</formula>
    </cfRule>
    <cfRule type="cellIs" dxfId="32" priority="4" operator="greaterThan">
      <formula>$J$3</formula>
    </cfRule>
  </conditionalFormatting>
  <conditionalFormatting sqref="G9"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tabSelected="1"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0.68973375775091073</v>
      </c>
      <c r="M3" t="s">
        <v>4</v>
      </c>
      <c r="N3" s="19">
        <f>(INDEX(N5:N13,MATCH(MAX(O6:O8),O5:O13,0))/0.9)</f>
        <v>12.036069093333333</v>
      </c>
      <c r="O3" s="39">
        <f>(MAX(O6:O8)*0.85)</f>
        <v>0.66743653481043641</v>
      </c>
      <c r="P3" s="38">
        <f>(O3*N3)</f>
        <v>8.0333122483933916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14.955021787575211</v>
      </c>
      <c r="K4" s="4">
        <f>(J4/D13-1)</f>
        <v>-6.3868304652072707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54.162310920000003</v>
      </c>
      <c r="S5" s="38">
        <f>(T5/R5)</f>
        <v>0.35264374203330245</v>
      </c>
      <c r="T5" s="38">
        <f>(SUM(D5:D7))</f>
        <v>19.100000000000001</v>
      </c>
    </row>
    <row r="6" spans="2:20">
      <c r="B6" s="20">
        <v>0.58729944999999995</v>
      </c>
      <c r="C6" s="40">
        <v>0</v>
      </c>
      <c r="D6" s="40">
        <f>(B6*C6)</f>
        <v>0</v>
      </c>
      <c r="E6" s="38">
        <f>(B6*J3)</f>
        <v>0.40508025657354307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(2*SUM(B$5:B$7)/5-N6)</f>
        <v>10.904924368000001</v>
      </c>
      <c r="O7" s="38">
        <f>($C$5*Params!K9)</f>
        <v>0.57106869288593487</v>
      </c>
      <c r="P7" s="38">
        <f>(O7*N7)</f>
        <v>6.2274609048537402</v>
      </c>
      <c r="Q7" t="s">
        <v>12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(SUM(B$5:B$7)/5)</f>
        <v>10.832462184000001</v>
      </c>
      <c r="O8" s="38">
        <f>($C$5*Params!K10)</f>
        <v>0.78521945271816052</v>
      </c>
      <c r="P8" s="38">
        <f>(O8*N8)</f>
        <v>8.50586002771065</v>
      </c>
      <c r="Q8" t="s">
        <v>12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(SUM(B$5:B$7)/5)</f>
        <v>10.832462184000001</v>
      </c>
      <c r="O9" s="38">
        <f>($C$5*Params!K11)</f>
        <v>1.4276717322148371</v>
      </c>
      <c r="P9" s="38">
        <f>(O9*N9)</f>
        <v>15.465200050382998</v>
      </c>
    </row>
    <row r="11" spans="2:20">
      <c r="P11" s="38">
        <f>(SUM(P6:P9))</f>
        <v>35.251218342947389</v>
      </c>
    </row>
    <row r="12" spans="2:20">
      <c r="F12" t="s">
        <v>9</v>
      </c>
      <c r="G12" s="38">
        <f>(D13/B13)</f>
        <v>-0.12804073976446773</v>
      </c>
    </row>
    <row r="13" spans="2:20">
      <c r="B13">
        <f>(SUM(B5:B12))</f>
        <v>21.682310920000006</v>
      </c>
      <c r="D13" s="38">
        <f>(SUM(D5:D12))</f>
        <v>-2.7762191299999976</v>
      </c>
    </row>
    <row r="17" spans="14:20">
      <c r="R17">
        <f>(SUM(R5:R16))</f>
        <v>43.402310920000005</v>
      </c>
      <c r="T17" s="38">
        <f>(SUM(T5:T16))</f>
        <v>14.047302640000002</v>
      </c>
    </row>
    <row r="24" spans="14:20">
      <c r="N24" s="19"/>
    </row>
  </sheetData>
  <conditionalFormatting sqref="C5 C7 G12 O9 S5">
    <cfRule type="cellIs" dxfId="29" priority="11" operator="lessThan">
      <formula>$J$3</formula>
    </cfRule>
    <cfRule type="cellIs" dxfId="28" priority="12" operator="greaterThan">
      <formula>$J$3</formula>
    </cfRule>
  </conditionalFormatting>
  <conditionalFormatting sqref="O3">
    <cfRule type="cellIs" dxfId="27" priority="5" operator="greaterThan">
      <formula>$J$3</formula>
    </cfRule>
    <cfRule type="cellIs" dxfId="26" priority="6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14" sqref="J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0.1087238137973115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4.445171683250833</v>
      </c>
      <c r="K4" s="4">
        <f>(J4/D11-1)</f>
        <v>1.6266825679222845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0.85981872075825971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2.5143842216690735</v>
      </c>
      <c r="K4" s="4">
        <f>(J4/D10-1)</f>
        <v>-0.16187192611030887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2.7098039721101239E-3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1.6242565008828083</v>
      </c>
      <c r="K4" s="4">
        <f>(J4/D10-1)</f>
        <v>-0.45858116637239721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9.9581220787218983E-2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0.60583223102528283</v>
      </c>
      <c r="K4" s="4">
        <f>(J4/D9-1)</f>
        <v>-0.97901336705255892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9" priority="9" operator="lessThan">
      <formula>$J$3</formula>
    </cfRule>
    <cfRule type="cellIs" dxfId="238" priority="10" operator="greaterThan">
      <formula>$J$3</formula>
    </cfRule>
  </conditionalFormatting>
  <conditionalFormatting sqref="O11:O14">
    <cfRule type="cellIs" dxfId="237" priority="7" operator="lessThan">
      <formula>$J$3</formula>
    </cfRule>
    <cfRule type="cellIs" dxfId="236" priority="8" operator="greaterThan">
      <formula>$J$3</formula>
    </cfRule>
  </conditionalFormatting>
  <conditionalFormatting sqref="O20:O23">
    <cfRule type="cellIs" dxfId="235" priority="5" operator="lessThan">
      <formula>$J$3</formula>
    </cfRule>
    <cfRule type="cellIs" dxfId="234" priority="6" operator="greaterThan">
      <formula>$J$3</formula>
    </cfRule>
  </conditionalFormatting>
  <conditionalFormatting sqref="O29:O32">
    <cfRule type="cellIs" dxfId="233" priority="3" operator="lessThan">
      <formula>$J$3</formula>
    </cfRule>
    <cfRule type="cellIs" dxfId="232" priority="4" operator="greaterThan">
      <formula>$J$3</formula>
    </cfRule>
  </conditionalFormatting>
  <conditionalFormatting sqref="N6">
    <cfRule type="cellIs" dxfId="231" priority="1" operator="lessThan">
      <formula>$J$3</formula>
    </cfRule>
    <cfRule type="cellIs" dxfId="230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16" workbookViewId="0">
      <selection activeCell="N7" sqref="N7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592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1.4718644367173071E-3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0.84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5.6488437826643398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-263.30515621733559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-183.91515621733558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592</v>
      </c>
      <c r="E34">
        <f t="shared" ref="E34:E40" si="1">C34*D34</f>
        <v>3702.3679999999999</v>
      </c>
      <c r="F34" s="29">
        <f t="shared" ref="F34:F40" si="2">E34*$N$5</f>
        <v>3109.9891199999997</v>
      </c>
      <c r="G34" s="38">
        <v>3.5</v>
      </c>
      <c r="H34" s="30">
        <f>G50</f>
        <v>1.5615590400000001</v>
      </c>
      <c r="I34" s="39">
        <f t="shared" ref="I34:I41" si="3">((F34-H34*D34)*$J$3-G34)</f>
        <v>-0.283172320046015</v>
      </c>
      <c r="J34">
        <v>1</v>
      </c>
      <c r="K34" s="44">
        <f t="shared" ref="K34:K40" si="4">I34*J34</f>
        <v>-0.283172320046015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592</v>
      </c>
      <c r="E35">
        <f t="shared" si="1"/>
        <v>571.87199999999996</v>
      </c>
      <c r="F35" s="29">
        <f t="shared" si="2"/>
        <v>480.37247999999994</v>
      </c>
      <c r="G35" s="38">
        <v>3.5</v>
      </c>
      <c r="H35" s="30">
        <f>G51</f>
        <v>0.21337130135885166</v>
      </c>
      <c r="I35" s="39">
        <f t="shared" si="3"/>
        <v>-2.9788765794397256</v>
      </c>
      <c r="J35">
        <v>1</v>
      </c>
      <c r="K35" s="44">
        <f t="shared" si="4"/>
        <v>-2.9788765794397256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592</v>
      </c>
      <c r="E36">
        <f t="shared" si="1"/>
        <v>503.79199999999997</v>
      </c>
      <c r="F36" s="29">
        <f t="shared" si="2"/>
        <v>423.18527999999998</v>
      </c>
      <c r="G36" s="38">
        <v>3.5</v>
      </c>
      <c r="H36" s="30">
        <f>G52</f>
        <v>0.18479602162162162</v>
      </c>
      <c r="I36" s="39">
        <f t="shared" si="3"/>
        <v>-3.0381494940505949</v>
      </c>
      <c r="J36">
        <v>1</v>
      </c>
      <c r="K36" s="44">
        <f t="shared" si="4"/>
        <v>-3.0381494940505949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558</v>
      </c>
      <c r="E37">
        <f t="shared" si="1"/>
        <v>474.858</v>
      </c>
      <c r="F37" s="29">
        <f t="shared" si="2"/>
        <v>398.88072</v>
      </c>
      <c r="G37" s="38">
        <v>0</v>
      </c>
      <c r="H37" s="30">
        <f>G52</f>
        <v>0.18479602162162162</v>
      </c>
      <c r="I37" s="39">
        <f t="shared" si="3"/>
        <v>0.43532530797258118</v>
      </c>
      <c r="J37">
        <v>3</v>
      </c>
      <c r="K37" s="44">
        <f t="shared" si="4"/>
        <v>1.3059759239177435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500</v>
      </c>
      <c r="E38">
        <f t="shared" si="1"/>
        <v>425.5</v>
      </c>
      <c r="F38" s="29">
        <f t="shared" si="2"/>
        <v>357.41999999999996</v>
      </c>
      <c r="G38" s="38">
        <v>0</v>
      </c>
      <c r="H38" s="30">
        <f>H37</f>
        <v>0.18479602162162162</v>
      </c>
      <c r="I38" s="39">
        <f t="shared" si="3"/>
        <v>0.39007644083564613</v>
      </c>
      <c r="J38">
        <v>1</v>
      </c>
      <c r="K38" s="44">
        <f t="shared" si="4"/>
        <v>0.39007644083564613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452</v>
      </c>
      <c r="E39">
        <f t="shared" si="1"/>
        <v>384.65199999999999</v>
      </c>
      <c r="F39" s="29">
        <f t="shared" si="2"/>
        <v>323.10767999999996</v>
      </c>
      <c r="G39" s="38">
        <v>0</v>
      </c>
      <c r="H39" s="30">
        <f>H38</f>
        <v>0.18479602162162162</v>
      </c>
      <c r="I39" s="39">
        <f t="shared" si="3"/>
        <v>0.35262910251542412</v>
      </c>
      <c r="J39">
        <v>1</v>
      </c>
      <c r="K39" s="44">
        <f t="shared" si="4"/>
        <v>0.35262910251542412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56.800800000000002</v>
      </c>
      <c r="G40" s="45">
        <v>0</v>
      </c>
      <c r="H40" s="32">
        <f>H35</f>
        <v>0.21337130135885166</v>
      </c>
      <c r="I40" s="45">
        <f t="shared" si="3"/>
        <v>6.1619323377059471E-2</v>
      </c>
      <c r="J40" s="16">
        <v>1</v>
      </c>
      <c r="K40" s="46">
        <f t="shared" si="4"/>
        <v>6.1619323377059471E-2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318</v>
      </c>
      <c r="E41">
        <f>(C41*D41)</f>
        <v>270.61799999999999</v>
      </c>
      <c r="F41" s="29">
        <f>(E41*$N$5)</f>
        <v>227.31912</v>
      </c>
      <c r="G41" s="38">
        <v>0</v>
      </c>
      <c r="H41" s="29">
        <f>(H37)</f>
        <v>0.18479602162162162</v>
      </c>
      <c r="I41" s="39">
        <f t="shared" si="3"/>
        <v>0.24808861637147098</v>
      </c>
      <c r="J41">
        <v>1</v>
      </c>
      <c r="K41" s="44">
        <f>(I41*J41)</f>
        <v>0.24808861637147098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0.84249178266434122</v>
      </c>
      <c r="P46">
        <f>(O46/J3)</f>
        <v>572.39767579638453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9" priority="17" operator="lessThan">
      <formula>$C$5</formula>
    </cfRule>
    <cfRule type="cellIs" dxfId="228" priority="18" operator="greaterThan">
      <formula>$C$5</formula>
    </cfRule>
  </conditionalFormatting>
  <conditionalFormatting sqref="L35">
    <cfRule type="cellIs" dxfId="227" priority="15" operator="lessThan">
      <formula>$C$6</formula>
    </cfRule>
    <cfRule type="cellIs" dxfId="226" priority="16" operator="greaterThan">
      <formula>$C$6</formula>
    </cfRule>
  </conditionalFormatting>
  <conditionalFormatting sqref="L39">
    <cfRule type="cellIs" dxfId="225" priority="13" operator="lessThan">
      <formula>$C$20</formula>
    </cfRule>
    <cfRule type="cellIs" dxfId="224" priority="14" operator="greaterThan">
      <formula>$C$20</formula>
    </cfRule>
  </conditionalFormatting>
  <conditionalFormatting sqref="L38">
    <cfRule type="cellIs" dxfId="223" priority="11" operator="lessThan">
      <formula>$C$19</formula>
    </cfRule>
    <cfRule type="cellIs" dxfId="222" priority="12" operator="greaterThan">
      <formula>$C$19</formula>
    </cfRule>
  </conditionalFormatting>
  <conditionalFormatting sqref="L37">
    <cfRule type="cellIs" dxfId="221" priority="9" operator="lessThan">
      <formula>$C$17</formula>
    </cfRule>
    <cfRule type="cellIs" dxfId="220" priority="10" operator="greaterThan">
      <formula>$C$17</formula>
    </cfRule>
  </conditionalFormatting>
  <conditionalFormatting sqref="L36">
    <cfRule type="cellIs" dxfId="219" priority="7" operator="lessThan">
      <formula>$C$7</formula>
    </cfRule>
    <cfRule type="cellIs" dxfId="218" priority="8" operator="greaterThan">
      <formula>$C$7</formula>
    </cfRule>
  </conditionalFormatting>
  <conditionalFormatting sqref="L41">
    <cfRule type="cellIs" dxfId="217" priority="5" operator="lessThan">
      <formula>$C$20</formula>
    </cfRule>
    <cfRule type="cellIs" dxfId="216" priority="6" operator="greaterThan">
      <formula>$C$20</formula>
    </cfRule>
  </conditionalFormatting>
  <conditionalFormatting sqref="L42">
    <cfRule type="cellIs" dxfId="215" priority="3" operator="lessThan">
      <formula>$C$27</formula>
    </cfRule>
    <cfRule type="cellIs" dxfId="214" priority="4" operator="greaterThan">
      <formula>$C$27</formula>
    </cfRule>
  </conditionalFormatting>
  <conditionalFormatting sqref="L43:L45">
    <cfRule type="cellIs" dxfId="213" priority="1" operator="lessThan">
      <formula>$C$7</formula>
    </cfRule>
    <cfRule type="cellIs" dxfId="212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0.30552597213406668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30.838105985429753</v>
      </c>
      <c r="K4" s="4">
        <f>(J4/D13-1)</f>
        <v>-0.10328371112007151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0.52913653999999999</v>
      </c>
      <c r="C6" s="40">
        <v>0</v>
      </c>
      <c r="D6" s="40">
        <f>(B6*C6)</f>
        <v>0</v>
      </c>
      <c r="E6" s="38">
        <f>(B6*J3)</f>
        <v>0.16166495577515647</v>
      </c>
      <c r="M6" t="s">
        <v>11</v>
      </c>
      <c r="N6" s="1">
        <f>($B$13/5)</f>
        <v>20.186896564000001</v>
      </c>
      <c r="O6" s="38">
        <f>($S$7*Params!K8)</f>
        <v>0.45077040430278165</v>
      </c>
      <c r="P6" s="38">
        <f>(O6*N6)</f>
        <v>9.0996555257727145</v>
      </c>
      <c r="R6" s="2">
        <f>(B6)</f>
        <v>0.52913653999999999</v>
      </c>
      <c r="S6" s="40">
        <v>0</v>
      </c>
      <c r="T6" s="40">
        <f>(D6)</f>
        <v>0</v>
      </c>
      <c r="U6" s="38">
        <f>(R6*J3)</f>
        <v>0.16166495577515647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20.186896564000001</v>
      </c>
      <c r="O7" s="38">
        <f>($S$7*Params!K9)</f>
        <v>0.55479434375726977</v>
      </c>
      <c r="P7" s="38">
        <f>(O7*N7)</f>
        <v>11.199576031720264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20.186896564000001</v>
      </c>
      <c r="O8" s="38">
        <f>($C$7*Params!K10)</f>
        <v>0.76284222266624591</v>
      </c>
      <c r="P8" s="38">
        <f>(O8*N8)</f>
        <v>15.399417043615363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20.186896564000001</v>
      </c>
      <c r="O9" s="38">
        <f>($C$7*Params!K11)</f>
        <v>1.3869858593931743</v>
      </c>
      <c r="P9" s="38">
        <f>(O9*N9)</f>
        <v>27.99894007930066</v>
      </c>
    </row>
    <row r="10" spans="2:21">
      <c r="N10" s="1"/>
      <c r="P10" s="38"/>
    </row>
    <row r="11" spans="2:21">
      <c r="P11" s="38">
        <f>(SUM(P6:P9))</f>
        <v>63.697588680409005</v>
      </c>
    </row>
    <row r="12" spans="2:21">
      <c r="F12" t="s">
        <v>9</v>
      </c>
      <c r="G12" s="35">
        <f>(D13/B13)</f>
        <v>0.34071642940231794</v>
      </c>
    </row>
    <row r="13" spans="2:21">
      <c r="B13" s="1">
        <f>(SUM(B5:B12))</f>
        <v>100.93448282</v>
      </c>
      <c r="D13" s="38">
        <f>(SUM(D5:D12))</f>
        <v>34.390036590000001</v>
      </c>
      <c r="R13" s="1">
        <f>(SUM(R5:R12))</f>
        <v>100.93448282</v>
      </c>
      <c r="T13" s="38">
        <f>(SUM(T5:T12))</f>
        <v>34.390036590000001</v>
      </c>
    </row>
  </sheetData>
  <conditionalFormatting sqref="C5 C7 G12 S5 S7">
    <cfRule type="cellIs" dxfId="211" priority="15" operator="lessThan">
      <formula>$J$3</formula>
    </cfRule>
    <cfRule type="cellIs" dxfId="210" priority="16" operator="greaterThan">
      <formula>$J$3</formula>
    </cfRule>
  </conditionalFormatting>
  <conditionalFormatting sqref="O6:O9">
    <cfRule type="cellIs" dxfId="209" priority="11" operator="lessThan">
      <formula>$J$3</formula>
    </cfRule>
    <cfRule type="cellIs" dxfId="208" priority="12" operator="greaterThan">
      <formula>$J$3</formula>
    </cfRule>
  </conditionalFormatting>
  <conditionalFormatting sqref="O6">
    <cfRule type="cellIs" dxfId="207" priority="1" operator="lessThan">
      <formula>$J$3</formula>
    </cfRule>
    <cfRule type="cellIs" dxfId="206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0.1082969172202503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6.8426775666290842</v>
      </c>
      <c r="K4" s="4">
        <f>(J4/D14-1)</f>
        <v>-0.30360550821494325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0.44160735000000001</v>
      </c>
      <c r="C6" s="40">
        <v>0</v>
      </c>
      <c r="D6" s="40">
        <f>(B6*C6)</f>
        <v>0</v>
      </c>
      <c r="E6" s="38">
        <f>(B6*J3)</f>
        <v>4.7824714626804099E-2</v>
      </c>
      <c r="M6" t="s">
        <v>11</v>
      </c>
      <c r="N6" s="29">
        <f>($B$14/5)</f>
        <v>12.63688338</v>
      </c>
      <c r="O6" s="38">
        <f>($C$5*Params!K8)</f>
        <v>0.21940472231459929</v>
      </c>
      <c r="P6" s="38">
        <f>(O6*N6)</f>
        <v>2.7725918889108749</v>
      </c>
      <c r="R6" s="25">
        <f>(B6)</f>
        <v>0.44160735000000001</v>
      </c>
      <c r="S6" s="40">
        <v>0</v>
      </c>
      <c r="T6" s="40">
        <f>(D6)</f>
        <v>0</v>
      </c>
      <c r="U6" s="38">
        <f>(E6)</f>
        <v>4.7824714626804099E-2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12.63688338</v>
      </c>
      <c r="O7" s="38">
        <f>($C$5*Params!K9)</f>
        <v>0.27003658131027602</v>
      </c>
      <c r="P7" s="38">
        <f>(O7*N7)</f>
        <v>3.4124207863518459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12.63688338</v>
      </c>
      <c r="O8" s="38">
        <f>($C$5*Params!K10)</f>
        <v>0.37130029930162955</v>
      </c>
      <c r="P8" s="38">
        <f>(O8*N8)</f>
        <v>4.6920785812337886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12.63688338</v>
      </c>
      <c r="O9" s="38">
        <f>($C$5*Params!K11)</f>
        <v>0.67509145327569009</v>
      </c>
      <c r="P9" s="38">
        <f>(O9*N9)</f>
        <v>8.5310519658796142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19.408143222376125</v>
      </c>
    </row>
    <row r="13" spans="2:21">
      <c r="F13" t="s">
        <v>9</v>
      </c>
      <c r="G13" s="38">
        <f>(D14/B14)</f>
        <v>0.15551087565706409</v>
      </c>
    </row>
    <row r="14" spans="2:21">
      <c r="B14" s="29">
        <f>(SUM(B5:B13))</f>
        <v>63.184416900000002</v>
      </c>
      <c r="D14" s="38">
        <f>(SUM(D5:D13))</f>
        <v>9.8258639999999993</v>
      </c>
    </row>
    <row r="17" spans="11:20">
      <c r="N17" s="29"/>
      <c r="R17" s="29">
        <f>(SUM(R5:R16))</f>
        <v>63.184416900000002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5" priority="13" operator="lessThan">
      <formula>$J$3</formula>
    </cfRule>
    <cfRule type="cellIs" dxfId="204" priority="14" operator="greaterThan">
      <formula>$J$3</formula>
    </cfRule>
  </conditionalFormatting>
  <conditionalFormatting sqref="C9:C10">
    <cfRule type="cellIs" dxfId="203" priority="11" operator="lessThan">
      <formula>$J$3</formula>
    </cfRule>
    <cfRule type="cellIs" dxfId="202" priority="12" operator="greaterThan">
      <formula>$J$3</formula>
    </cfRule>
  </conditionalFormatting>
  <conditionalFormatting sqref="O6:O9">
    <cfRule type="cellIs" dxfId="201" priority="9" operator="lessThan">
      <formula>$J$3</formula>
    </cfRule>
    <cfRule type="cellIs" dxfId="200" priority="10" operator="greaterThan">
      <formula>$J$3</formula>
    </cfRule>
  </conditionalFormatting>
  <conditionalFormatting sqref="S5 S7:S8">
    <cfRule type="cellIs" dxfId="199" priority="5" operator="lessThan">
      <formula>$J$3</formula>
    </cfRule>
    <cfRule type="cellIs" dxfId="198" priority="6" operator="greaterThan">
      <formula>$J$3</formula>
    </cfRule>
  </conditionalFormatting>
  <conditionalFormatting sqref="O6">
    <cfRule type="cellIs" dxfId="197" priority="3" operator="lessThan">
      <formula>$J$3</formula>
    </cfRule>
    <cfRule type="cellIs" dxfId="196" priority="4" operator="greaterThan">
      <formula>$J$3</formula>
    </cfRule>
  </conditionalFormatting>
  <conditionalFormatting sqref="G13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2023-08-01T07:58:00Z</dcterms:modified>
</cp:coreProperties>
</file>