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 s="1"/>
  <c r="R24"/>
  <c r="N24"/>
  <c r="C24"/>
  <c r="T23"/>
  <c r="S23"/>
  <c r="R23"/>
  <c r="N23"/>
  <c r="C23"/>
  <c r="T22"/>
  <c r="S22" s="1"/>
  <c r="R22"/>
  <c r="C22"/>
  <c r="O23" s="1"/>
  <c r="T21"/>
  <c r="R21"/>
  <c r="V21" s="1"/>
  <c r="C21"/>
  <c r="T20"/>
  <c r="V20" s="1"/>
  <c r="R20"/>
  <c r="C20"/>
  <c r="T19"/>
  <c r="V19" s="1"/>
  <c r="R19"/>
  <c r="C19"/>
  <c r="T18"/>
  <c r="R18"/>
  <c r="E18"/>
  <c r="T17"/>
  <c r="R17"/>
  <c r="C17"/>
  <c r="T16"/>
  <c r="S16" s="1"/>
  <c r="R16"/>
  <c r="C16"/>
  <c r="T15"/>
  <c r="R15"/>
  <c r="N26" s="1"/>
  <c r="O15"/>
  <c r="P15" s="1"/>
  <c r="N15"/>
  <c r="B15"/>
  <c r="E15" s="1"/>
  <c r="T14"/>
  <c r="S14"/>
  <c r="R14"/>
  <c r="O14"/>
  <c r="P14" s="1"/>
  <c r="N14"/>
  <c r="B14"/>
  <c r="E14" s="1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6" s="1"/>
  <c r="J4"/>
  <c r="K4" s="1"/>
  <c r="N17" i="24"/>
  <c r="N16"/>
  <c r="B16"/>
  <c r="D16" s="1"/>
  <c r="T9" s="1"/>
  <c r="D15"/>
  <c r="B15"/>
  <c r="B18" s="1"/>
  <c r="N14"/>
  <c r="C14"/>
  <c r="C13"/>
  <c r="C12"/>
  <c r="C11"/>
  <c r="T10"/>
  <c r="R10"/>
  <c r="N15" s="1"/>
  <c r="C10"/>
  <c r="R9"/>
  <c r="C9"/>
  <c r="T8"/>
  <c r="S8"/>
  <c r="R8"/>
  <c r="N8"/>
  <c r="C8"/>
  <c r="T7"/>
  <c r="R7"/>
  <c r="C7"/>
  <c r="O9" s="1"/>
  <c r="R6"/>
  <c r="U6" s="1"/>
  <c r="N6"/>
  <c r="E6"/>
  <c r="D6"/>
  <c r="D18" s="1"/>
  <c r="G17" s="1"/>
  <c r="T5"/>
  <c r="S5"/>
  <c r="R5"/>
  <c r="R17" s="1"/>
  <c r="C5"/>
  <c r="O15" s="1"/>
  <c r="P15" s="1"/>
  <c r="J4"/>
  <c r="B35" i="23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N8"/>
  <c r="C8"/>
  <c r="T7"/>
  <c r="S7" s="1"/>
  <c r="R7"/>
  <c r="R21" s="1"/>
  <c r="O7"/>
  <c r="C7"/>
  <c r="R6"/>
  <c r="N6"/>
  <c r="E6"/>
  <c r="D6"/>
  <c r="T5"/>
  <c r="S5"/>
  <c r="R5"/>
  <c r="N9" s="1"/>
  <c r="C5"/>
  <c r="J4"/>
  <c r="B10" i="20"/>
  <c r="J4" s="1"/>
  <c r="O9"/>
  <c r="P9" s="1"/>
  <c r="N9"/>
  <c r="T8"/>
  <c r="S8"/>
  <c r="R8"/>
  <c r="C8"/>
  <c r="T7"/>
  <c r="S7" s="1"/>
  <c r="R7"/>
  <c r="O7"/>
  <c r="P7" s="1"/>
  <c r="D7"/>
  <c r="T6"/>
  <c r="S6" s="1"/>
  <c r="R6"/>
  <c r="O6"/>
  <c r="O3" s="1"/>
  <c r="N6"/>
  <c r="N7" s="1"/>
  <c r="N8" s="1"/>
  <c r="E6"/>
  <c r="D6"/>
  <c r="D10" s="1"/>
  <c r="G9" s="1"/>
  <c r="T5"/>
  <c r="S5" s="1"/>
  <c r="R5"/>
  <c r="R21" s="1"/>
  <c r="C5"/>
  <c r="O8" s="1"/>
  <c r="K4"/>
  <c r="N3"/>
  <c r="P3" s="1"/>
  <c r="B10" i="19"/>
  <c r="N9"/>
  <c r="N8"/>
  <c r="O7"/>
  <c r="P7" s="1"/>
  <c r="N7"/>
  <c r="N6"/>
  <c r="E6"/>
  <c r="D6"/>
  <c r="D10" s="1"/>
  <c r="C5"/>
  <c r="O9" s="1"/>
  <c r="P9" s="1"/>
  <c r="J4"/>
  <c r="B10" i="18"/>
  <c r="N7"/>
  <c r="E6"/>
  <c r="D6"/>
  <c r="D10" s="1"/>
  <c r="G9" s="1"/>
  <c r="C5"/>
  <c r="O7" s="1"/>
  <c r="P7" s="1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O6" s="1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N24" i="14"/>
  <c r="N22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 s="1"/>
  <c r="C11"/>
  <c r="C10"/>
  <c r="C9"/>
  <c r="C8"/>
  <c r="C7"/>
  <c r="T6"/>
  <c r="R6"/>
  <c r="N9" s="1"/>
  <c r="C6"/>
  <c r="O6" s="1"/>
  <c r="T5"/>
  <c r="T15" s="1"/>
  <c r="S5"/>
  <c r="R5"/>
  <c r="C5"/>
  <c r="O9" s="1"/>
  <c r="P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P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T24"/>
  <c r="S24"/>
  <c r="N74" s="1"/>
  <c r="R24"/>
  <c r="M76" s="1"/>
  <c r="C24"/>
  <c r="T23"/>
  <c r="R23"/>
  <c r="C23"/>
  <c r="C22"/>
  <c r="N43" s="1"/>
  <c r="O43" s="1"/>
  <c r="R21"/>
  <c r="C21"/>
  <c r="M20"/>
  <c r="C20"/>
  <c r="T19"/>
  <c r="S19"/>
  <c r="N51" s="1"/>
  <c r="O51" s="1"/>
  <c r="R19"/>
  <c r="O19"/>
  <c r="M19"/>
  <c r="C19"/>
  <c r="N28" s="1"/>
  <c r="O28" s="1"/>
  <c r="T18"/>
  <c r="R18"/>
  <c r="N18"/>
  <c r="O18" s="1"/>
  <c r="M18"/>
  <c r="D18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O9"/>
  <c r="M9"/>
  <c r="C9"/>
  <c r="S8"/>
  <c r="R8"/>
  <c r="C8"/>
  <c r="S7"/>
  <c r="R7"/>
  <c r="C7"/>
  <c r="T6"/>
  <c r="R6"/>
  <c r="E6"/>
  <c r="D6"/>
  <c r="T5"/>
  <c r="R5"/>
  <c r="D5"/>
  <c r="C40" i="1"/>
  <c r="B38"/>
  <c r="C37"/>
  <c r="S20" s="1"/>
  <c r="C36"/>
  <c r="C35"/>
  <c r="C34"/>
  <c r="D33"/>
  <c r="D32"/>
  <c r="D31"/>
  <c r="D30"/>
  <c r="D29"/>
  <c r="N28"/>
  <c r="C28"/>
  <c r="D27"/>
  <c r="N26"/>
  <c r="D26"/>
  <c r="D25"/>
  <c r="D24"/>
  <c r="T23"/>
  <c r="S23" s="1"/>
  <c r="O37" s="1"/>
  <c r="R23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H36" i="5" l="1"/>
  <c r="H37"/>
  <c r="O46" i="2"/>
  <c r="O14"/>
  <c r="I36" i="5"/>
  <c r="K36" s="1"/>
  <c r="O3" i="1"/>
  <c r="O29"/>
  <c r="P29" s="1"/>
  <c r="O28"/>
  <c r="P28" s="1"/>
  <c r="O27"/>
  <c r="O26"/>
  <c r="P26" s="1"/>
  <c r="D38"/>
  <c r="T21" s="1"/>
  <c r="R21"/>
  <c r="T19"/>
  <c r="R19"/>
  <c r="N19" s="1"/>
  <c r="C18" i="2"/>
  <c r="N17" s="1"/>
  <c r="T15"/>
  <c r="S15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D74" i="5"/>
  <c r="E62"/>
  <c r="O9" i="8"/>
  <c r="P9" s="1"/>
  <c r="O8"/>
  <c r="P8" s="1"/>
  <c r="P11" s="1"/>
  <c r="E7" i="11"/>
  <c r="K4"/>
  <c r="S18" i="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G8"/>
  <c r="P17"/>
  <c r="I35" i="5"/>
  <c r="K35" s="1"/>
  <c r="M38"/>
  <c r="M46" s="1"/>
  <c r="P6" i="9"/>
  <c r="T5" i="1"/>
  <c r="D18"/>
  <c r="T10" s="1"/>
  <c r="S10" s="1"/>
  <c r="N6"/>
  <c r="N37"/>
  <c r="P37" s="1"/>
  <c r="N36"/>
  <c r="N35"/>
  <c r="N34"/>
  <c r="N52" i="2"/>
  <c r="O52" s="1"/>
  <c r="N50"/>
  <c r="O50" s="1"/>
  <c r="O54" s="1"/>
  <c r="N36"/>
  <c r="O36" s="1"/>
  <c r="N35"/>
  <c r="O35" s="1"/>
  <c r="N75"/>
  <c r="O75" s="1"/>
  <c r="N73"/>
  <c r="O73" s="1"/>
  <c r="N68"/>
  <c r="O68" s="1"/>
  <c r="N66"/>
  <c r="O66" s="1"/>
  <c r="B37"/>
  <c r="B31"/>
  <c r="D30"/>
  <c r="T21" s="1"/>
  <c r="S21" s="1"/>
  <c r="G9" i="19"/>
  <c r="K4"/>
  <c r="S13" i="1"/>
  <c r="N27"/>
  <c r="O34"/>
  <c r="P34" s="1"/>
  <c r="O35"/>
  <c r="P35" s="1"/>
  <c r="O36"/>
  <c r="P36" s="1"/>
  <c r="B39"/>
  <c r="N34" i="2"/>
  <c r="O34" s="1"/>
  <c r="O38" s="1"/>
  <c r="O70"/>
  <c r="N67"/>
  <c r="O67" s="1"/>
  <c r="N76"/>
  <c r="O76" s="1"/>
  <c r="P35" i="4"/>
  <c r="I37" i="5"/>
  <c r="K37" s="1"/>
  <c r="M39"/>
  <c r="K4" i="8"/>
  <c r="T6"/>
  <c r="T13" s="1"/>
  <c r="P8" i="20"/>
  <c r="C7"/>
  <c r="P6"/>
  <c r="P11" s="1"/>
  <c r="D15" i="21"/>
  <c r="G14" s="1"/>
  <c r="T6"/>
  <c r="S6" s="1"/>
  <c r="O8"/>
  <c r="P8" s="1"/>
  <c r="O6"/>
  <c r="C35" i="23"/>
  <c r="N9" s="1"/>
  <c r="R25"/>
  <c r="O9"/>
  <c r="P9" s="1"/>
  <c r="R41" i="28"/>
  <c r="T5"/>
  <c r="T41" s="1"/>
  <c r="W41" s="1"/>
  <c r="O16"/>
  <c r="O17"/>
  <c r="P17" s="1"/>
  <c r="P23"/>
  <c r="K4" i="29"/>
  <c r="G12"/>
  <c r="Q9"/>
  <c r="Q8"/>
  <c r="Q7"/>
  <c r="O9" i="21"/>
  <c r="P9" s="1"/>
  <c r="N6" i="23"/>
  <c r="T21"/>
  <c r="S21" s="1"/>
  <c r="K4" i="24"/>
  <c r="T6"/>
  <c r="T17" s="1"/>
  <c r="S7"/>
  <c r="K4" i="31"/>
  <c r="G17" i="14"/>
  <c r="T5"/>
  <c r="N8"/>
  <c r="N6"/>
  <c r="N9" i="15"/>
  <c r="N7"/>
  <c r="J4"/>
  <c r="K4" s="1"/>
  <c r="O9" i="16"/>
  <c r="O8"/>
  <c r="N9" i="17"/>
  <c r="N7"/>
  <c r="O17" i="14"/>
  <c r="P17" s="1"/>
  <c r="O16"/>
  <c r="P16" s="1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O7" i="25"/>
  <c r="P7" s="1"/>
  <c r="O9"/>
  <c r="P9" s="1"/>
  <c r="O8"/>
  <c r="O7" i="10"/>
  <c r="U7"/>
  <c r="N8"/>
  <c r="O7" i="12"/>
  <c r="P7" s="1"/>
  <c r="V7"/>
  <c r="N8"/>
  <c r="N9"/>
  <c r="P9" s="1"/>
  <c r="O7" i="13"/>
  <c r="O8"/>
  <c r="R15"/>
  <c r="P6" i="14"/>
  <c r="T8"/>
  <c r="N9"/>
  <c r="P9" s="1"/>
  <c r="P15"/>
  <c r="D17"/>
  <c r="P9" i="15"/>
  <c r="P7" i="17"/>
  <c r="P9"/>
  <c r="O8" i="18"/>
  <c r="P8" s="1"/>
  <c r="O9"/>
  <c r="P9" s="1"/>
  <c r="N26" i="2"/>
  <c r="O26" s="1"/>
  <c r="O30" s="1"/>
  <c r="N27"/>
  <c r="O27" s="1"/>
  <c r="M74"/>
  <c r="O74" s="1"/>
  <c r="J4" i="9"/>
  <c r="K4" s="1"/>
  <c r="S5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N8"/>
  <c r="K4" i="14"/>
  <c r="R37"/>
  <c r="N7"/>
  <c r="P7" s="1"/>
  <c r="P8"/>
  <c r="G12" i="15"/>
  <c r="N6"/>
  <c r="P7"/>
  <c r="O7" i="16"/>
  <c r="S7"/>
  <c r="B14"/>
  <c r="G13" s="1"/>
  <c r="G12" i="17"/>
  <c r="N6"/>
  <c r="P6" s="1"/>
  <c r="P11" s="1"/>
  <c r="N8"/>
  <c r="P8" s="1"/>
  <c r="O6" i="18"/>
  <c r="P6" s="1"/>
  <c r="P11" s="1"/>
  <c r="T21" i="20"/>
  <c r="K4" i="21"/>
  <c r="T21"/>
  <c r="B17" i="22"/>
  <c r="J4" s="1"/>
  <c r="E35" i="23"/>
  <c r="R37"/>
  <c r="K4" i="26"/>
  <c r="K4" i="27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P14" s="1"/>
  <c r="P19" s="1"/>
  <c r="N23"/>
  <c r="N25"/>
  <c r="O6" i="15"/>
  <c r="P6" s="1"/>
  <c r="P11" s="1"/>
  <c r="O6" i="19"/>
  <c r="P6" s="1"/>
  <c r="P11" s="1"/>
  <c r="O8"/>
  <c r="P8" s="1"/>
  <c r="N7" i="21"/>
  <c r="P7" s="1"/>
  <c r="N6" i="25"/>
  <c r="P6" s="1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S15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O24" i="28" l="1"/>
  <c r="O26"/>
  <c r="P26" s="1"/>
  <c r="O25"/>
  <c r="P25" s="1"/>
  <c r="P6" i="32"/>
  <c r="P12" s="1"/>
  <c r="N3"/>
  <c r="O3"/>
  <c r="S5" i="31"/>
  <c r="T18"/>
  <c r="T37" i="14"/>
  <c r="S5"/>
  <c r="N3" i="21"/>
  <c r="P6"/>
  <c r="P11" s="1"/>
  <c r="O3"/>
  <c r="P3" s="1"/>
  <c r="D39" i="1"/>
  <c r="D42" s="1"/>
  <c r="T22"/>
  <c r="T18"/>
  <c r="R18"/>
  <c r="N10"/>
  <c r="P10" s="1"/>
  <c r="R22"/>
  <c r="R22" i="2"/>
  <c r="M57"/>
  <c r="O57" s="1"/>
  <c r="D31"/>
  <c r="T22"/>
  <c r="T20"/>
  <c r="R20"/>
  <c r="O6" i="1"/>
  <c r="N3" s="1"/>
  <c r="O17" i="2"/>
  <c r="O22" s="1"/>
  <c r="N4"/>
  <c r="P11" i="26"/>
  <c r="P11" i="29"/>
  <c r="P11" i="14"/>
  <c r="P8" i="13"/>
  <c r="P7" i="10"/>
  <c r="P11" s="1"/>
  <c r="P20" i="24"/>
  <c r="T37" i="23"/>
  <c r="P16" i="28"/>
  <c r="P19" s="1"/>
  <c r="O78" i="2"/>
  <c r="T32" i="1"/>
  <c r="G37" i="23"/>
  <c r="S19" i="1"/>
  <c r="P27"/>
  <c r="K14" i="5"/>
  <c r="T36" i="2"/>
  <c r="O3" i="31"/>
  <c r="P3" s="1"/>
  <c r="N3"/>
  <c r="N7" i="16"/>
  <c r="N6"/>
  <c r="P6" s="1"/>
  <c r="J4"/>
  <c r="K4" s="1"/>
  <c r="N9"/>
  <c r="P9" s="1"/>
  <c r="N8"/>
  <c r="O8" i="24"/>
  <c r="P8" s="1"/>
  <c r="O6"/>
  <c r="P6" s="1"/>
  <c r="P11" s="1"/>
  <c r="O7"/>
  <c r="P7" s="1"/>
  <c r="J4" i="2"/>
  <c r="J7"/>
  <c r="J8" s="1"/>
  <c r="H41" i="5"/>
  <c r="I41" s="1"/>
  <c r="K41" s="1"/>
  <c r="H38"/>
  <c r="P19" i="26"/>
  <c r="P11" i="34"/>
  <c r="G41" i="28"/>
  <c r="P7" i="16"/>
  <c r="P11" i="12"/>
  <c r="P7" i="13"/>
  <c r="P12" s="1"/>
  <c r="P8" i="25"/>
  <c r="P11" s="1"/>
  <c r="P8" i="16"/>
  <c r="O6" i="23"/>
  <c r="P6" s="1"/>
  <c r="P39" i="1"/>
  <c r="P12" i="9"/>
  <c r="P31" i="1"/>
  <c r="P3"/>
  <c r="B42"/>
  <c r="D37" i="2"/>
  <c r="G36" s="1"/>
  <c r="O21" i="1" l="1"/>
  <c r="P21" s="1"/>
  <c r="O19"/>
  <c r="P19" s="1"/>
  <c r="P23" s="1"/>
  <c r="O20"/>
  <c r="P20" s="1"/>
  <c r="M4" i="2"/>
  <c r="O4" s="1"/>
  <c r="M58"/>
  <c r="R36"/>
  <c r="N11" i="1"/>
  <c r="R32"/>
  <c r="P24" i="28"/>
  <c r="P28" s="1"/>
  <c r="O3"/>
  <c r="N3"/>
  <c r="K4" i="2"/>
  <c r="J12" i="1"/>
  <c r="J13" s="1"/>
  <c r="J4"/>
  <c r="K4" s="1"/>
  <c r="H39" i="5"/>
  <c r="I39" s="1"/>
  <c r="K39" s="1"/>
  <c r="I38"/>
  <c r="K38" s="1"/>
  <c r="J13" s="1"/>
  <c r="G7" i="1"/>
  <c r="I42"/>
  <c r="O24" i="14"/>
  <c r="P24" s="1"/>
  <c r="O22"/>
  <c r="P22" s="1"/>
  <c r="O23"/>
  <c r="P23" s="1"/>
  <c r="O25"/>
  <c r="P25" s="1"/>
  <c r="P12" i="16"/>
  <c r="P6" i="1"/>
  <c r="S20" i="2"/>
  <c r="S18" i="1"/>
  <c r="P3" i="32"/>
  <c r="O12" i="1" l="1"/>
  <c r="P12" s="1"/>
  <c r="O11"/>
  <c r="P11" s="1"/>
  <c r="P15" s="1"/>
  <c r="O13"/>
  <c r="P13" s="1"/>
  <c r="N59" i="2"/>
  <c r="O59" s="1"/>
  <c r="N60"/>
  <c r="O60" s="1"/>
  <c r="N58"/>
  <c r="O58" s="1"/>
  <c r="O62" s="1"/>
  <c r="P3" i="28"/>
  <c r="O46" i="5"/>
  <c r="P46" s="1"/>
  <c r="J15"/>
  <c r="J16" s="1"/>
  <c r="P27" i="14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<sst xmlns="http://schemas.openxmlformats.org/spreadsheetml/2006/main" count="710" uniqueCount="90">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</sst>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8476800"/>
        <c:axId val="78478720"/>
      </c:lineChart>
      <c:dateAx>
        <c:axId val="78476800"/>
        <c:scaling>
          <c:orientation val="minMax"/>
        </c:scaling>
        <c:axPos val="b"/>
        <c:numFmt formatCode="dd/mm/yy;@" sourceLinked="1"/>
        <c:majorTickMark val="none"/>
        <c:tickLblPos val="nextTo"/>
        <c:crossAx val="78478720"/>
        <c:crosses val="autoZero"/>
        <c:lblOffset val="100"/>
      </c:dateAx>
      <c:valAx>
        <c:axId val="784787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476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1815.32266335738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965.8693261211647</v>
      </c>
      <c r="K4" s="4">
        <f>(J4/D42-1)</f>
        <v>-0.33493765701565492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2729.552623911095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5.8799300000000002E-3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3.8204228000000007E-2</v>
      </c>
      <c r="O11" s="39">
        <f>($S$18*Params!K16)</f>
        <v>3295.8721100036332</v>
      </c>
      <c r="P11" s="23">
        <f>(O11*N11)</f>
        <v>125.9162495494199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5.8799300000000002E-3</v>
      </c>
      <c r="C12" s="40">
        <v>0</v>
      </c>
      <c r="D12" s="26">
        <f t="shared" si="0"/>
        <v>0</v>
      </c>
      <c r="E12" s="38">
        <f>(B12*J3)</f>
        <v>10.673970187954959</v>
      </c>
      <c r="I12" t="s">
        <v>13</v>
      </c>
      <c r="J12">
        <f>(J11-B42)</f>
        <v>6.7935180000000095E-2</v>
      </c>
      <c r="N12">
        <f>($B$35/5)</f>
        <v>2.1424614000000002E-2</v>
      </c>
      <c r="O12" s="39">
        <f>($S$18*Params!K17)</f>
        <v>6591.7442200072664</v>
      </c>
      <c r="P12" s="23">
        <f>(O12*N12)</f>
        <v>141.22557550038678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123.32427189326319</v>
      </c>
      <c r="N13">
        <f>($B$35/5)</f>
        <v>2.1424614000000002E-2</v>
      </c>
      <c r="O13" s="39">
        <f>($S$18*Params!K18)</f>
        <v>13183.488440014533</v>
      </c>
      <c r="P13" s="23">
        <f>(O13*N13)</f>
        <v>282.45115100077356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557.04820105058025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0.10247807</v>
      </c>
      <c r="S18" s="39">
        <f>(T18/R18)</f>
        <v>1647.9360550018166</v>
      </c>
      <c r="T18" s="23">
        <f>(D35+1283.68*B39)</f>
        <v>168.87730640000001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8.0899519999999992E-3</v>
      </c>
      <c r="O19" s="39">
        <f>($S$19*Params!K16)</f>
        <v>3383.5338199956959</v>
      </c>
      <c r="P19" s="23">
        <f>(O19*N19)</f>
        <v>27.372626194141816</v>
      </c>
      <c r="R19" s="24">
        <f>(B36+B38)</f>
        <v>2.128238E-2</v>
      </c>
      <c r="S19" s="39">
        <f>(T19/R19)</f>
        <v>1691.766909997848</v>
      </c>
      <c r="T19" s="23">
        <f>(D36+1269.75*B38)</f>
        <v>36.004826250000001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4.397476E-3</v>
      </c>
      <c r="O20" s="39">
        <f>($S$19*Params!K17)</f>
        <v>6767.0676399913918</v>
      </c>
      <c r="P20" s="23">
        <f>(O20*N20)</f>
        <v>29.758017537238786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4.397476E-3</v>
      </c>
      <c r="O21" s="39">
        <f>($S$19*Params!K18)</f>
        <v>13534.135279982784</v>
      </c>
      <c r="P21" s="23">
        <f>(O21*N21)</f>
        <v>59.516035074477571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117.77820380585817</v>
      </c>
      <c r="R23" s="24">
        <f>(B40)</f>
        <v>4.965787E-2</v>
      </c>
      <c r="S23" s="39">
        <f>(T23/R23)</f>
        <v>1819.4497669755065</v>
      </c>
      <c r="T23" s="23">
        <f>(D40)</f>
        <v>90.35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0.53206481999999999</v>
      </c>
      <c r="T32" s="23">
        <f>(SUM(T5:T31))</f>
        <v>1452.298925521784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9.9315740000000003E-3</v>
      </c>
      <c r="O34" s="39">
        <f>($S$23*Params!K15)</f>
        <v>2729.1746504632597</v>
      </c>
      <c r="P34" s="23">
        <f>(O34*N34)</f>
        <v>27.105</v>
      </c>
    </row>
    <row r="35" spans="2:16">
      <c r="B35" s="24">
        <v>0.10712307</v>
      </c>
      <c r="C35" s="39">
        <f>(D35/B35)</f>
        <v>1632.1414238781617</v>
      </c>
      <c r="D35" s="23">
        <v>174.84</v>
      </c>
      <c r="E35" t="s">
        <v>10</v>
      </c>
      <c r="N35">
        <f>($R$23/5)</f>
        <v>9.9315740000000003E-3</v>
      </c>
      <c r="O35" s="39">
        <f>($S$23*Params!K16)</f>
        <v>3638.8995339510129</v>
      </c>
      <c r="P35" s="23">
        <f>(O35*N35)</f>
        <v>36.14</v>
      </c>
    </row>
    <row r="36" spans="2:16">
      <c r="B36" s="24">
        <v>2.1987380000000001E-2</v>
      </c>
      <c r="C36" s="39">
        <f>(D36/B36)</f>
        <v>1678.2354241387559</v>
      </c>
      <c r="D36" s="23">
        <v>36.9</v>
      </c>
      <c r="E36" t="s">
        <v>15</v>
      </c>
      <c r="N36">
        <f>($R$23/5)</f>
        <v>9.9315740000000003E-3</v>
      </c>
      <c r="O36" s="39">
        <f>($S$23*Params!K17)</f>
        <v>7277.7990679020259</v>
      </c>
      <c r="P36" s="23">
        <f>(O36*N36)</f>
        <v>72.28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9.9315740000000003E-3</v>
      </c>
      <c r="O37" s="39">
        <f>($S$23*Params!K18)</f>
        <v>14555.598135804052</v>
      </c>
      <c r="P37" s="23">
        <f>(O37*N37)</f>
        <v>144.56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280.08500000000004</v>
      </c>
    </row>
    <row r="40" spans="2:16">
      <c r="B40" s="24">
        <v>4.965787E-2</v>
      </c>
      <c r="C40" s="39">
        <f>(D40/B40)</f>
        <v>1819.4497669755065</v>
      </c>
      <c r="D40" s="23">
        <v>90.35</v>
      </c>
      <c r="E40" t="s">
        <v>18</v>
      </c>
    </row>
    <row r="42" spans="2:16">
      <c r="B42">
        <f>(SUM(B5:B41))</f>
        <v>0.53206481999999988</v>
      </c>
      <c r="D42" s="23">
        <f>(SUM(D5:D41))</f>
        <v>1452.2989255217842</v>
      </c>
      <c r="H42" t="s">
        <v>9</v>
      </c>
      <c r="I42" s="39">
        <f>D42/B42</f>
        <v>2729.552623911095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8" sqref="B8: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1.303107090355857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15.684658369743792</v>
      </c>
      <c r="K4" s="4">
        <f>(J4/D14-1)</f>
        <v>-0.57274640145558098</v>
      </c>
      <c r="R4" t="s">
        <v>5</v>
      </c>
      <c r="S4" t="s">
        <v>6</v>
      </c>
      <c r="T4" t="s">
        <v>7</v>
      </c>
    </row>
    <row r="5" spans="2:21">
      <c r="B5" s="29">
        <v>11.41986337</v>
      </c>
      <c r="C5" s="38">
        <f>(D5/B5)</f>
        <v>3.2312120385727523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0.71742429245725581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0.71742429245725581</v>
      </c>
      <c r="M6" t="s">
        <v>11</v>
      </c>
      <c r="N6" s="29">
        <f>(SUM(R5:R7)/5)</f>
        <v>2.4072708199999999</v>
      </c>
      <c r="O6" s="38">
        <f>($C$5*Params!K8)</f>
        <v>4.2005756501445779</v>
      </c>
      <c r="P6" s="38">
        <f>(O6*N6)</f>
        <v>10.11192318979557</v>
      </c>
      <c r="R6" s="29">
        <f>(B5)</f>
        <v>11.41986337</v>
      </c>
      <c r="S6" s="38">
        <f>(T6/R6)</f>
        <v>3.2312120385727523</v>
      </c>
      <c r="T6" s="38">
        <f>(D5)</f>
        <v>36.9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2.4072708199999999</v>
      </c>
      <c r="O7" s="38">
        <f>($C$5*Params!K9)</f>
        <v>5.1699392617164044</v>
      </c>
      <c r="P7" s="38">
        <f>(O7*N7)</f>
        <v>12.445443925902243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0.27551073894440237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2.4072708199999999</v>
      </c>
      <c r="O8" s="38">
        <f>($C$5*Params!K10)</f>
        <v>7.1086664848600556</v>
      </c>
      <c r="P8" s="38">
        <f>(O8*N8)</f>
        <v>17.112485398115584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2.4072708199999999</v>
      </c>
      <c r="O9" s="38">
        <f>($C$5*Params!K11)</f>
        <v>12.924848154291009</v>
      </c>
      <c r="P9" s="38">
        <f>(O9*N9)</f>
        <v>31.113609814755602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70.783462328569001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3.0499616499318511</v>
      </c>
    </row>
    <row r="14" spans="2:21">
      <c r="B14" s="29">
        <f>(SUM(B5:B13))</f>
        <v>12.0363541</v>
      </c>
      <c r="D14" s="38">
        <f>(SUM(D5:D13))</f>
        <v>36.710418410000003</v>
      </c>
      <c r="R14" s="29">
        <f>(SUM(R5:R13))</f>
        <v>12.036354099999999</v>
      </c>
      <c r="T14" s="38">
        <f>(SUM(T5:T13))</f>
        <v>36.710418409999996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7.693491853170169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9.3829561985143641</v>
      </c>
      <c r="K4" s="4">
        <f>(J4/D14-1)</f>
        <v>-0.14154106143509937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0.67653543814480177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0.20323942890835842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11.087429548207259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35.130299772772396</v>
      </c>
      <c r="K4" s="4">
        <f>(J4/D13-1)</f>
        <v>-0.24509972388821322</v>
      </c>
      <c r="R4" t="s">
        <v>5</v>
      </c>
      <c r="S4" t="s">
        <v>6</v>
      </c>
      <c r="T4" t="s">
        <v>7</v>
      </c>
    </row>
    <row r="5" spans="2:22">
      <c r="B5" s="24">
        <v>2.4342544199999998</v>
      </c>
      <c r="C5" s="38">
        <f>(D5/B5)</f>
        <v>15.158645578221853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0.1592856717412964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0.1592856717412964</v>
      </c>
      <c r="M6" t="s">
        <v>11</v>
      </c>
      <c r="N6" s="24">
        <f>($B$5+$R$7)/5</f>
        <v>0.49331029999999998</v>
      </c>
      <c r="O6" s="38">
        <f>($C$5*Params!K8)</f>
        <v>19.706239251688409</v>
      </c>
      <c r="P6" s="38">
        <f>(O6*N6)</f>
        <v>9.7212907971221849</v>
      </c>
      <c r="R6" s="24">
        <f>B5</f>
        <v>2.4342544199999998</v>
      </c>
      <c r="S6" s="38">
        <f>(T6/R6)</f>
        <v>15.158645578221853</v>
      </c>
      <c r="T6" s="38">
        <f>D5</f>
        <v>36.9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0.49331029999999998</v>
      </c>
      <c r="O7" s="38">
        <f>($C$5*Params!K9)</f>
        <v>24.253832925154967</v>
      </c>
      <c r="P7" s="38">
        <f>(O7*N7)</f>
        <v>11.964665596458074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0.56174648911281333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0.49331029999999998</v>
      </c>
      <c r="O8" s="38">
        <f>($C$5*Params!K10)</f>
        <v>33.349020272088076</v>
      </c>
      <c r="P8" s="38">
        <f>(O8*N8)</f>
        <v>16.451415195129851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0.49331029999999998</v>
      </c>
      <c r="O9" s="38">
        <f>($C$5*Params!K11)</f>
        <v>60.63458231288741</v>
      </c>
      <c r="P9" s="38">
        <f>(O9*N9)</f>
        <v>29.911663991145183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68.049035579855286</v>
      </c>
    </row>
    <row r="12" spans="2:22">
      <c r="F12" t="s">
        <v>9</v>
      </c>
      <c r="G12" s="38">
        <f>(D13/B13)</f>
        <v>14.687277113361946</v>
      </c>
    </row>
    <row r="13" spans="2:22">
      <c r="B13" s="24">
        <f>(SUM(B5:B12))</f>
        <v>3.1684800900000001</v>
      </c>
      <c r="D13" s="38">
        <f>(SUM(D5:D12))</f>
        <v>46.536345109999999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3.1684800900000001</v>
      </c>
      <c r="T13" s="38">
        <f>(SUM(T5:T12))</f>
        <v>46.536345109999999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1.741088087290151E-3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1.6632374901527858</v>
      </c>
      <c r="K4" s="4">
        <f>(J4/D13-1)</f>
        <v>-0.41273201270945203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224.8305564031395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152.68020952747474</v>
      </c>
      <c r="K4" s="4">
        <f>(J4/D17-1)</f>
        <v>-0.20009015699024169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0.107833892</v>
      </c>
      <c r="O6" s="38">
        <f>($S$8*Params!K8)</f>
        <v>371.28772093285852</v>
      </c>
      <c r="P6" s="38">
        <f>(O6*N6)</f>
        <v>40.037400000000005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5.2835180754737782E-2</v>
      </c>
      <c r="N7" s="24">
        <f>($R$8/5)</f>
        <v>0.107833892</v>
      </c>
      <c r="O7" s="38">
        <f>($S$8*Params!K9)</f>
        <v>456.96950268659515</v>
      </c>
      <c r="P7" s="38">
        <f>(O7*N7)</f>
        <v>49.276800000000009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2.135440624717019E-2</v>
      </c>
      <c r="N8" s="24">
        <f>($R$8/5)</f>
        <v>0.107833892</v>
      </c>
      <c r="O8" s="38">
        <f>($S$8*Params!K10)</f>
        <v>628.33306619406835</v>
      </c>
      <c r="P8" s="38">
        <f>(O8*N8)</f>
        <v>67.755600000000015</v>
      </c>
      <c r="R8" s="51">
        <f>(B11)</f>
        <v>0.53916945999999999</v>
      </c>
      <c r="S8" s="38">
        <f>(C11)</f>
        <v>285.60593917912195</v>
      </c>
      <c r="T8" s="38">
        <f>(R8*S8)</f>
        <v>153.99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0.107833892</v>
      </c>
      <c r="O9" s="38">
        <f>($S$8*Params!K11)</f>
        <v>1142.4237567164878</v>
      </c>
      <c r="P9" s="38">
        <f>(O9*N9)</f>
        <v>123.19200000000002</v>
      </c>
      <c r="R9" s="51">
        <f>(B12)</f>
        <v>0.12803317</v>
      </c>
      <c r="S9" s="38">
        <f>(C12)</f>
        <v>288.20656397088345</v>
      </c>
      <c r="T9" s="38">
        <f>(R9*S9)</f>
        <v>36.9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0.40765152334235238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0.53916945999999999</v>
      </c>
      <c r="C11" s="38">
        <f>(D11/B11)</f>
        <v>285.60593917912195</v>
      </c>
      <c r="D11" s="38">
        <v>153.99</v>
      </c>
      <c r="E11" t="s">
        <v>10</v>
      </c>
      <c r="P11" s="38">
        <f>(SUM(P6:P9))</f>
        <v>280.26180000000005</v>
      </c>
    </row>
    <row r="12" spans="2:21">
      <c r="B12" s="51">
        <v>0.12803317</v>
      </c>
      <c r="C12" s="38">
        <f>(D12/B12)</f>
        <v>288.20656397088345</v>
      </c>
      <c r="D12" s="38">
        <v>36.9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2.5606634E-2</v>
      </c>
      <c r="O14" s="38">
        <f>($S$9*Params!K8)</f>
        <v>374.66853316214849</v>
      </c>
      <c r="P14" s="38">
        <f>(O14*N14)</f>
        <v>9.5939999999999994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2.5606634E-2</v>
      </c>
      <c r="O15" s="38">
        <f>($S$9*Params!K9)</f>
        <v>461.13050235341353</v>
      </c>
      <c r="P15" s="38">
        <f>(O15*N15)</f>
        <v>11.807999999999998</v>
      </c>
    </row>
    <row r="16" spans="2:21">
      <c r="N16" s="24">
        <f>($R$9/5)</f>
        <v>2.5606634E-2</v>
      </c>
      <c r="O16" s="38">
        <f>($S$9*Params!K10)</f>
        <v>634.05444073594367</v>
      </c>
      <c r="P16" s="38">
        <f>(O16*N16)</f>
        <v>16.236000000000001</v>
      </c>
    </row>
    <row r="17" spans="2:16">
      <c r="B17" s="51">
        <f>(SUM(B5:B16))</f>
        <v>0.67909011999999991</v>
      </c>
      <c r="D17" s="38">
        <f>(SUM(D5:D16))</f>
        <v>190.87177244000003</v>
      </c>
      <c r="F17" t="s">
        <v>9</v>
      </c>
      <c r="G17" s="38">
        <f>(SUM(D5:D16)/SUM(B5:B16))</f>
        <v>281.06987102094791</v>
      </c>
      <c r="N17" s="24">
        <f>($R$9/5)</f>
        <v>2.5606634E-2</v>
      </c>
      <c r="O17" s="38">
        <f>($S$9*Params!K11)</f>
        <v>1152.8262558835338</v>
      </c>
      <c r="P17" s="38">
        <f>(O17*N17)</f>
        <v>29.519999999999996</v>
      </c>
    </row>
    <row r="18" spans="2:16">
      <c r="P18" s="38"/>
    </row>
    <row r="19" spans="2:16">
      <c r="P19" s="38">
        <f>(SUM(P14:P17))</f>
        <v>67.157999999999987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0.67909012000000002</v>
      </c>
      <c r="T37" s="38">
        <f>(SUM(T5:T27))</f>
        <v>190.87177244000003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6.7139549893558109E-2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4.1209171575356152</v>
      </c>
      <c r="K4" s="4">
        <f>(J4/D13-1)</f>
        <v>-0.17581656849287697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1.7407058939925148E-2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4.3738474748121128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29.795688180841655</v>
      </c>
      <c r="K4" s="4">
        <f>(J4/D14-1)</f>
        <v>-0.19891882880150946</v>
      </c>
      <c r="R4" t="s">
        <v>5</v>
      </c>
      <c r="S4" t="s">
        <v>6</v>
      </c>
      <c r="T4" t="s">
        <v>7</v>
      </c>
    </row>
    <row r="5" spans="2:21">
      <c r="B5" s="24">
        <v>6.6629070099999996</v>
      </c>
      <c r="C5" s="38">
        <f>(D5/B5)</f>
        <v>5.5381232162806366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0.26920650682738245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0.26920650682738245</v>
      </c>
      <c r="M6" t="s">
        <v>11</v>
      </c>
      <c r="N6" s="24">
        <f>($B$14/5)</f>
        <v>1.3624475180000002</v>
      </c>
      <c r="O6" s="38">
        <f>($S$6*Params!K8)</f>
        <v>7.199560181164828</v>
      </c>
      <c r="P6" s="38">
        <f>(O6*N6)</f>
        <v>9.8090228995196522</v>
      </c>
      <c r="R6" s="24">
        <f>B5</f>
        <v>6.6629070099999996</v>
      </c>
      <c r="S6" s="38">
        <f>(T6/R6)</f>
        <v>5.5381232162806366</v>
      </c>
      <c r="T6" s="38">
        <f>D5</f>
        <v>36.9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1.3624475180000002</v>
      </c>
      <c r="O7" s="38">
        <f>($S$6*Params!K9)</f>
        <v>8.8609971460490193</v>
      </c>
      <c r="P7" s="38">
        <f>(O7*N7)</f>
        <v>12.072643568639572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1.3624475180000002</v>
      </c>
      <c r="O8" s="38">
        <f>($C$5*Params!K10)</f>
        <v>12.183871075817402</v>
      </c>
      <c r="P8" s="38">
        <f>(O8*N8)</f>
        <v>16.59988490687941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1.3624475180000002</v>
      </c>
      <c r="O9" s="38">
        <f>($C$5*Params!K11)</f>
        <v>22.152492865122547</v>
      </c>
      <c r="P9" s="38">
        <f>(O9*N9)</f>
        <v>30.181608921598926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68.663160296637557</v>
      </c>
    </row>
    <row r="13" spans="2:21">
      <c r="F13" t="s">
        <v>9</v>
      </c>
      <c r="G13" s="38">
        <f>(D14/B14)</f>
        <v>5.4599304440877541</v>
      </c>
      <c r="N13" s="24"/>
      <c r="P13" s="38"/>
      <c r="R13" s="24">
        <f>(SUM(R5:R12))</f>
        <v>6.8122375899999996</v>
      </c>
      <c r="T13" s="38">
        <f>(SUM(T5:T12))</f>
        <v>37.194343410000002</v>
      </c>
    </row>
    <row r="14" spans="2:21">
      <c r="B14">
        <f>(SUM(B5:B13))</f>
        <v>6.8122375900000005</v>
      </c>
      <c r="D14" s="38">
        <f>(SUM(D5:D13))</f>
        <v>37.194343409999995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30.445024710743489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3.7672466550905961</v>
      </c>
      <c r="K4" s="4">
        <f>(J4/D13-1)</f>
        <v>-0.27552948940565458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8.8036355704821406E-2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3.8451027558753021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8.5060152342615591</v>
      </c>
      <c r="K4" s="4">
        <f>(J4/D10-1)</f>
        <v>-0.16607693781749411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7.6381428204360521E-3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1.812386539422961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9.5554846631011987</v>
      </c>
      <c r="K4" s="4">
        <f>(J4/D10-1)</f>
        <v>-0.15958798037808275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3.0394265982084879E-2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34785.037896011672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1031.3468063345347</v>
      </c>
      <c r="K4" s="4">
        <f>(J4/D37-1)</f>
        <v>0.45883020263413465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3.4429000000000003E-4</v>
      </c>
      <c r="C6" s="40">
        <v>0</v>
      </c>
      <c r="D6" s="26">
        <f>(B6*C6)</f>
        <v>0</v>
      </c>
      <c r="E6" s="38">
        <f>(B6*J3)</f>
        <v>11.976140697217859</v>
      </c>
      <c r="I6" t="s">
        <v>11</v>
      </c>
      <c r="J6">
        <v>0.03</v>
      </c>
      <c r="R6" s="24">
        <f t="shared" si="0"/>
        <v>3.4429000000000003E-4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3.508499999999963E-4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12.204330545815566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6.2037699999999999E-3</v>
      </c>
      <c r="S19" s="38">
        <f t="shared" si="2"/>
        <v>23618.863819903057</v>
      </c>
      <c r="T19" s="38">
        <f>(D23+17438.6*B32)</f>
        <v>146.5259988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1.4270699999999999E-3</v>
      </c>
      <c r="S20" s="38">
        <f t="shared" si="2"/>
        <v>25229.287209457143</v>
      </c>
      <c r="T20" s="38">
        <f>(D24+17211.7*B31)</f>
        <v>36.003958898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6.5457700000000002E-3</v>
      </c>
      <c r="C23" s="38">
        <f t="shared" si="3"/>
        <v>23295.960597454541</v>
      </c>
      <c r="D23" s="38">
        <v>152.49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1.4791299999999999E-3</v>
      </c>
      <c r="C24" s="38">
        <f t="shared" si="3"/>
        <v>24947.09728015793</v>
      </c>
      <c r="D24" s="38">
        <v>36.9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1.6389600000000001E-3</v>
      </c>
      <c r="S24" s="38">
        <f>(T24/R24)</f>
        <v>26022.59969736906</v>
      </c>
      <c r="T24" s="38">
        <f>(D34)</f>
        <v>42.65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1.6389600000000001E-3</v>
      </c>
      <c r="C34" s="38">
        <f>(D34/B34)</f>
        <v>26022.59969736906</v>
      </c>
      <c r="D34" s="38">
        <v>42.65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23844.473354885387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2.8919879999999995E-2</v>
      </c>
      <c r="T36" s="38">
        <f>(SUM(T5:T25))</f>
        <v>522.88980017000006</v>
      </c>
    </row>
    <row r="37" spans="2:20">
      <c r="B37">
        <f>(SUM(B5:B36))</f>
        <v>2.9649150000000003E-2</v>
      </c>
      <c r="D37" s="38">
        <f>(SUM(D5:D36))</f>
        <v>706.96836717000019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2.2763080000000003E-3</v>
      </c>
      <c r="N50" s="38">
        <f>($S$19*Params!K16)</f>
        <v>47237.727639806115</v>
      </c>
      <c r="O50" s="41">
        <f>(N50*M50)</f>
        <v>107.52761732831179</v>
      </c>
    </row>
    <row r="51" spans="12:16">
      <c r="M51">
        <f>($B$23/5)</f>
        <v>1.3091540000000001E-3</v>
      </c>
      <c r="N51" s="38">
        <f>($S$19*Params!K17)</f>
        <v>94475.45527961223</v>
      </c>
      <c r="O51" s="41">
        <f>(N51*M51)</f>
        <v>123.68292018112548</v>
      </c>
    </row>
    <row r="52" spans="12:16">
      <c r="M52">
        <f>($B$23/5)</f>
        <v>1.3091540000000001E-3</v>
      </c>
      <c r="N52" s="38">
        <f>($S$19*Params!K18)</f>
        <v>188950.91055922446</v>
      </c>
      <c r="O52" s="41">
        <f>(N52*M52)</f>
        <v>247.36584036225096</v>
      </c>
    </row>
    <row r="54" spans="12:16">
      <c r="O54" s="41">
        <f>(SUM(O49:O52))</f>
        <v>486.03197787168824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5.3959199999999998E-4</v>
      </c>
      <c r="N58" s="38">
        <f>($S$20*Params!K16)</f>
        <v>50458.574418914286</v>
      </c>
      <c r="O58" s="41">
        <f>(N58*M58)</f>
        <v>27.227043087850795</v>
      </c>
    </row>
    <row r="59" spans="12:16">
      <c r="M59">
        <f>($B$24/5)</f>
        <v>2.9582600000000001E-4</v>
      </c>
      <c r="N59" s="38">
        <f>($S$20*Params!K17)</f>
        <v>100917.14883782857</v>
      </c>
      <c r="O59" s="41">
        <f>(N59*M59)</f>
        <v>29.853916472099478</v>
      </c>
    </row>
    <row r="60" spans="12:16">
      <c r="M60">
        <f>($B$24/5)</f>
        <v>2.9582600000000001E-4</v>
      </c>
      <c r="N60" s="38">
        <f>($S$20*Params!K18)</f>
        <v>201834.29767565714</v>
      </c>
      <c r="O60" s="41">
        <f>(N60*M60)</f>
        <v>59.707832944198955</v>
      </c>
    </row>
    <row r="62" spans="12:16">
      <c r="O62" s="41">
        <f>(SUM(O57:O60))</f>
        <v>117.91120610414923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3.2779200000000004E-4</v>
      </c>
      <c r="N73" s="38">
        <f>($S$24*Params!K15)</f>
        <v>39033.899546053588</v>
      </c>
      <c r="O73" s="41">
        <f>(N73*M73)</f>
        <v>12.795</v>
      </c>
    </row>
    <row r="74" spans="12:16">
      <c r="M74">
        <f>($R$24/5)</f>
        <v>3.2779200000000004E-4</v>
      </c>
      <c r="N74" s="38">
        <f>($S$24*Params!K16)</f>
        <v>52045.19939473812</v>
      </c>
      <c r="O74" s="41">
        <f>(N74*M74)</f>
        <v>17.059999999999999</v>
      </c>
    </row>
    <row r="75" spans="12:16">
      <c r="M75">
        <f>($R$24/5)</f>
        <v>3.2779200000000004E-4</v>
      </c>
      <c r="N75" s="38">
        <f>($S$24*Params!K17)</f>
        <v>104090.39878947624</v>
      </c>
      <c r="O75" s="41">
        <f>(N75*M75)</f>
        <v>34.119999999999997</v>
      </c>
    </row>
    <row r="76" spans="12:16">
      <c r="M76">
        <f>($R$24/5)</f>
        <v>3.2779200000000004E-4</v>
      </c>
      <c r="N76" s="38">
        <f>($S$24*Params!K18)</f>
        <v>208180.79757895248</v>
      </c>
      <c r="O76" s="41">
        <f>(N76*M76)</f>
        <v>68.239999999999995</v>
      </c>
    </row>
    <row r="78" spans="12:16">
      <c r="O78" s="41">
        <f>(SUM(O73:O76))</f>
        <v>132.21499999999997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10.92741756968913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8.6379849199102985</v>
      </c>
      <c r="K4" s="4">
        <f>(J4/D10-1)</f>
        <v>1.5490366679654244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2.3185576051015004E-2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68.310379234326348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11.194823125877477</v>
      </c>
      <c r="K4" s="4">
        <f>(J4/D15-1)</f>
        <v>0.12636685944138648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6.3128353865610359E-2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1.2454019856131513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0.44136638437095249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1.1378012843923688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2.3426562475155416E-2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6.2340224250804642E-5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21.188490840995321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0.29486902024135897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3.8708395327093155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0.63189683654919315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34.16791294365806</v>
      </c>
      <c r="K4" s="4">
        <f>(J4/D18-1)</f>
        <v>-0.27558685509618275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0.1929990501832306</v>
      </c>
      <c r="M6" t="s">
        <v>11</v>
      </c>
      <c r="N6" s="19">
        <f>($B$7+$R$9)/5</f>
        <v>8.0786145437777783</v>
      </c>
      <c r="O6" s="38">
        <f>($S$7*Params!K8)</f>
        <v>1.2064231592653218</v>
      </c>
      <c r="P6" s="38">
        <f>(O6*N6)</f>
        <v>9.7462276803911632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0.1929990501832306</v>
      </c>
    </row>
    <row r="7" spans="2:21">
      <c r="B7" s="19">
        <v>39.762167720000001</v>
      </c>
      <c r="C7" s="38">
        <f t="shared" ref="C7:C14" si="0">(D7/B7)</f>
        <v>0.92801781481947831</v>
      </c>
      <c r="D7" s="38">
        <v>36.9</v>
      </c>
      <c r="E7" t="s">
        <v>15</v>
      </c>
      <c r="N7" s="19">
        <f>($B$7+$R$9)/5</f>
        <v>8.0786145437777783</v>
      </c>
      <c r="O7" s="38">
        <f>($S$7*Params!K9)</f>
        <v>1.4848285037111655</v>
      </c>
      <c r="P7" s="38">
        <f>(O7*N7)</f>
        <v>11.995357145096818</v>
      </c>
      <c r="R7" s="19">
        <f>B7</f>
        <v>39.762167720000001</v>
      </c>
      <c r="S7" s="38">
        <f>(T7/R7)</f>
        <v>0.92801781481947831</v>
      </c>
      <c r="T7" s="38">
        <f>D7</f>
        <v>36.9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8.0786145437777783</v>
      </c>
      <c r="O8" s="38">
        <f>($S$7*Params!K10)</f>
        <v>2.0416391926028523</v>
      </c>
      <c r="P8" s="38">
        <f>(O8*N8)</f>
        <v>16.493616074508122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8.0786145437777783</v>
      </c>
      <c r="O9" s="38">
        <f>($C$7*Params!K11)</f>
        <v>3.7120712592779133</v>
      </c>
      <c r="P9" s="38">
        <f>(O9*N9)</f>
        <v>29.988392862742042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68.223593762738147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0.872287921601826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54.071979739999996</v>
      </c>
      <c r="S17" s="38"/>
      <c r="T17" s="38">
        <f>(SUM(T5:T12))</f>
        <v>47.166334824300641</v>
      </c>
    </row>
    <row r="18" spans="2:20">
      <c r="B18" s="19">
        <f>(SUM(B5:B17))</f>
        <v>54.071979739999996</v>
      </c>
      <c r="D18" s="38">
        <f>(SUM(D5:D17))</f>
        <v>47.166334824300641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0.57086240622677364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31.308404774641247</v>
      </c>
      <c r="K4" s="4">
        <f>(J4/D10-1)</f>
        <v>-0.20918401680623278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1.3592266431416633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0.12293038968497902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1.382913643774164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32.245661156813654</v>
      </c>
      <c r="K4" s="4">
        <f>(J4/D19-1)</f>
        <v>-0.18569658848703852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21.174101090000001</v>
      </c>
      <c r="C6" s="38">
        <f>(D6/B6)</f>
        <v>1.7426949953227033</v>
      </c>
      <c r="D6" s="38">
        <v>36.9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21.174101090000001</v>
      </c>
      <c r="S6" s="38">
        <f>(T6/R6)</f>
        <v>1.7426949953227033</v>
      </c>
      <c r="T6" s="38">
        <f>D6</f>
        <v>36.9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0.13271605121858579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0.32264165991587196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0.3338606013090506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4.2619832720000002</v>
      </c>
      <c r="O14" s="38">
        <f>($C$6*Params!K8)</f>
        <v>2.2655034939195144</v>
      </c>
      <c r="P14" s="38">
        <f>(O14*N14)</f>
        <v>9.6555379937425254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4.2619832720000002</v>
      </c>
      <c r="O15" s="38">
        <f>($C$6*Params!K9)</f>
        <v>2.7883119925163253</v>
      </c>
      <c r="P15" s="38">
        <f>(O15*N15)</f>
        <v>11.883739069221567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4.2619832720000002</v>
      </c>
      <c r="O16" s="38">
        <f>($C$6*Params!K10)</f>
        <v>3.8339289897099476</v>
      </c>
      <c r="P16" s="38">
        <f>(O16*N16)</f>
        <v>16.340141220179657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4.2619832720000002</v>
      </c>
      <c r="O17" s="38">
        <f>($C$6*Params!K11)</f>
        <v>6.9707799812908133</v>
      </c>
      <c r="P17" s="38">
        <f>(O17*N17)</f>
        <v>29.709347673053919</v>
      </c>
      <c r="S17" s="38"/>
      <c r="T17" s="38"/>
    </row>
    <row r="18" spans="2:20">
      <c r="C18" s="38"/>
      <c r="D18" s="38"/>
      <c r="F18" t="s">
        <v>9</v>
      </c>
      <c r="G18" s="38">
        <f>(D19/B19)</f>
        <v>1.6982780917063025</v>
      </c>
      <c r="O18" s="38"/>
      <c r="P18" s="38"/>
      <c r="S18" s="38"/>
      <c r="T18" s="38"/>
    </row>
    <row r="19" spans="2:20">
      <c r="B19" s="1">
        <f>(SUM(B5:B18))</f>
        <v>23.317190702385979</v>
      </c>
      <c r="C19" s="38"/>
      <c r="D19" s="38">
        <f>(SUM(D5:D18))</f>
        <v>39.599074129999998</v>
      </c>
      <c r="O19" s="38"/>
      <c r="P19" s="38">
        <f>(SUM(P14:P17))</f>
        <v>67.588765956197676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23.317190702385982</v>
      </c>
      <c r="S22" s="38"/>
      <c r="T22" s="38">
        <f>(SUM(T5:T21))</f>
        <v>39.599074129999998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7.6651418646567528E-6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3.3709861305745896</v>
      </c>
      <c r="K4" s="4">
        <f>(J4/D13-1)</f>
        <v>-0.32982383089968403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1.9134493636742652E-3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I35" sqref="I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39.394203826987528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27.877983023732273</v>
      </c>
      <c r="P3" s="38">
        <f>(O3*N3)</f>
        <v>20.134098850473308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211.67553054482764</v>
      </c>
      <c r="K4" s="4">
        <f>(J4/D41-1)</f>
        <v>0.82229278927192051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8.2727828036673806E-2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5.6532473300000001</v>
      </c>
      <c r="S13" s="38">
        <f>(T13/R13)</f>
        <v>19.761673331918416</v>
      </c>
      <c r="T13" s="38">
        <f>(D17+11.97*B21)</f>
        <v>111.71762699999999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0.24270820190272183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2.079139410740008E-2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1.7562175900000001</v>
      </c>
      <c r="S15" s="38">
        <f>(T15/R15)</f>
        <v>20.498516929214905</v>
      </c>
      <c r="T15" s="38">
        <f>(D19+12.6*B22)</f>
        <v>35.999856000000001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1.2266319699999997</v>
      </c>
      <c r="O16" s="38">
        <f>($S$13*Params!K10)</f>
        <v>43.475681330220517</v>
      </c>
      <c r="P16" s="38">
        <f>(O16*N16)</f>
        <v>53.328660637180597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5.9341473300000001</v>
      </c>
      <c r="C17" s="38">
        <f>(D17/B17)</f>
        <v>19.392845104841708</v>
      </c>
      <c r="D17" s="38">
        <v>115.08</v>
      </c>
      <c r="E17" t="s">
        <v>10</v>
      </c>
      <c r="N17" s="24">
        <f>(($R$13+N14+$R$21)/5)</f>
        <v>1.19584399</v>
      </c>
      <c r="O17" s="38">
        <f>($S$13*Params!K11)</f>
        <v>79.046693327673665</v>
      </c>
      <c r="P17" s="38">
        <f>(O17*N17)</f>
        <v>94.527513145271655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2.2041844925276064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1.8276575900000001</v>
      </c>
      <c r="C19" s="38">
        <f t="shared" ref="C19:C32" si="1">(D19/B19)</f>
        <v>20.189777451694329</v>
      </c>
      <c r="D19" s="38">
        <v>36.9</v>
      </c>
      <c r="E19" t="s">
        <v>15</v>
      </c>
      <c r="O19" s="38"/>
      <c r="P19" s="38">
        <f>(SUM(P14:P17))</f>
        <v>217.36053853245227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0.32139026673913407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1.9673938597409732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2.2307518992963544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32.797627086743852</v>
      </c>
      <c r="P24" s="38">
        <f>(O24*N24)</f>
        <v>21.318457606383504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0.37898521200000002</v>
      </c>
      <c r="O25" s="38">
        <f>($S$15*Params!K10)</f>
        <v>45.096737244272795</v>
      </c>
      <c r="P25" s="38">
        <f>(O25*N25)</f>
        <v>17.090996525029023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0.36680840400000003</v>
      </c>
      <c r="O26" s="38">
        <f>($S$15*Params!K11)</f>
        <v>81.994067716859618</v>
      </c>
      <c r="P26" s="38">
        <f>(O26*N26)</f>
        <v>30.076113116689204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69.648670768101724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5.3732658610000001</v>
      </c>
      <c r="C41" s="38"/>
      <c r="D41" s="38">
        <f>(SUM(D5:D40))</f>
        <v>116.15890256</v>
      </c>
      <c r="E41" s="38"/>
      <c r="F41" t="s">
        <v>9</v>
      </c>
      <c r="G41" s="38">
        <f>(D41/B41)</f>
        <v>21.617933220669276</v>
      </c>
      <c r="R41" s="24">
        <f>(SUM(R5:R36))</f>
        <v>5.3732658610000001</v>
      </c>
      <c r="S41" s="38"/>
      <c r="T41" s="38">
        <f>(SUM(T5:T36))</f>
        <v>116.15654299999997</v>
      </c>
      <c r="V41" t="s">
        <v>9</v>
      </c>
      <c r="W41" s="38">
        <f>(T41/R41)</f>
        <v>21.617494091085693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0.1001491452656989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0.93277130244194784</v>
      </c>
      <c r="K4" s="4">
        <f>(J4/D13-1)</f>
        <v>0.86554260488389567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2.1288055844159746E-2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0.18655426048838958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0.37310852097677916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0.55966278146516868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0.74621704195355831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abSelected="1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4.1002515816949403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7.9463892515640202</v>
      </c>
      <c r="K4" s="4">
        <f>(J4/D10-1)</f>
        <v>-0.24750101784431633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9.9256430138722086E-3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0.60598235755872931</v>
      </c>
      <c r="M3" t="s">
        <v>4</v>
      </c>
      <c r="N3" s="19">
        <f>(INDEX(N5:N14,MATCH(MAX(O6:O7),O5:O14,0))/0.9)</f>
        <v>11.444159870370372</v>
      </c>
      <c r="O3" s="37">
        <f>(MAX(O6:O7)*0.85)</f>
        <v>0.48540838895304461</v>
      </c>
      <c r="P3" s="38">
        <f>(O3*N3)</f>
        <v>5.5550912055975665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18.724389242020308</v>
      </c>
      <c r="K4" s="4">
        <f>(J4/D14-1)</f>
        <v>7.0080958446759993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54.306506050000003</v>
      </c>
      <c r="S5" s="38">
        <f>(T5/R5)</f>
        <v>0.3517073991542492</v>
      </c>
      <c r="T5" s="38">
        <f>(SUM(D5:D7))</f>
        <v>19.100000000000001</v>
      </c>
    </row>
    <row r="6" spans="2:20">
      <c r="B6" s="20">
        <v>0.73149458000000001</v>
      </c>
      <c r="C6" s="40">
        <v>0</v>
      </c>
      <c r="D6" s="40">
        <f>(B6*C6)</f>
        <v>0</v>
      </c>
      <c r="E6" s="38">
        <f>(B6*J3)</f>
        <v>0.44327281012983255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10.299743883333335</v>
      </c>
      <c r="O7" s="38">
        <f>($C$5*Params!K9)</f>
        <v>0.57106869288593487</v>
      </c>
      <c r="P7" s="38">
        <f>(O7*N7)</f>
        <v>5.8818612765150702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10.299743883333335</v>
      </c>
      <c r="O8" s="38">
        <f>($C$5*Params!K10)</f>
        <v>0.78521945271816052</v>
      </c>
      <c r="P8" s="38">
        <f>(O8*N8)</f>
        <v>8.0875592552082232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10.299743883333335</v>
      </c>
      <c r="O9" s="38">
        <f>($C$5*Params!K11)</f>
        <v>1.4276717322148371</v>
      </c>
      <c r="P9" s="38">
        <f>(O9*N9)</f>
        <v>14.704653191287676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33.726771083010973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7.5671216892540444E-2</v>
      </c>
    </row>
    <row r="14" spans="2:20">
      <c r="B14" s="19">
        <f>(SUM(B5:B13))</f>
        <v>30.899231650000004</v>
      </c>
      <c r="D14" s="38">
        <f>(SUM(D5:D13))</f>
        <v>2.3381824600000005</v>
      </c>
    </row>
    <row r="18" spans="14:20">
      <c r="R18">
        <f>(SUM(R5:R17))</f>
        <v>30.899231650000004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0.10568989579933689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4.5228473316681432</v>
      </c>
      <c r="K4" s="4">
        <f>(J4/D13-1)</f>
        <v>1.9206624513781065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0.66588983536354873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1.9472742974604975</v>
      </c>
      <c r="K4" s="4">
        <f>(J4/D10-1)</f>
        <v>-0.35090856751316746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3.9442040876445979E-3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2.3641559301341721</v>
      </c>
      <c r="K4" s="4">
        <f>(J4/D10-1)</f>
        <v>-0.21194802328860929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0.21527200167871999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1.3096718038129966</v>
      </c>
      <c r="K4" s="4">
        <f>(J4/D9-1)</f>
        <v>-0.95463166200035121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2.1030089890879699E-3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7.4318978333362615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-261.52210216666367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-179.26210216666368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684</v>
      </c>
      <c r="E34">
        <f t="shared" ref="E34:E40" si="1">C34*D34</f>
        <v>4277.7359999999999</v>
      </c>
      <c r="F34" s="29">
        <f t="shared" ref="F34:F40" si="2">E34*$N$5</f>
        <v>3563.3540879999996</v>
      </c>
      <c r="G34" s="38">
        <v>3.5</v>
      </c>
      <c r="H34" s="30">
        <f>G50</f>
        <v>1.5615590400000001</v>
      </c>
      <c r="I34" s="39">
        <f t="shared" ref="I34:I41" si="3">((F34-H34*D34)*$J$3-G34)</f>
        <v>1.7475283528590424</v>
      </c>
      <c r="J34">
        <v>1</v>
      </c>
      <c r="K34" s="44">
        <f t="shared" ref="K34:K40" si="4">I34*J34</f>
        <v>1.7475283528590424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684</v>
      </c>
      <c r="E35">
        <f t="shared" si="1"/>
        <v>660.74400000000003</v>
      </c>
      <c r="F35" s="29">
        <f t="shared" si="2"/>
        <v>550.39975200000003</v>
      </c>
      <c r="G35" s="38">
        <v>3.5</v>
      </c>
      <c r="H35" s="30">
        <f>G51</f>
        <v>0.21337130135885166</v>
      </c>
      <c r="I35" s="39">
        <f t="shared" si="3"/>
        <v>-2.6494300610556176</v>
      </c>
      <c r="J35">
        <v>1</v>
      </c>
      <c r="K35" s="44">
        <f t="shared" si="4"/>
        <v>-2.6494300610556176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684</v>
      </c>
      <c r="E36">
        <f t="shared" si="1"/>
        <v>582.08399999999995</v>
      </c>
      <c r="F36" s="29">
        <f t="shared" si="2"/>
        <v>484.87597199999993</v>
      </c>
      <c r="G36" s="38">
        <v>3.5</v>
      </c>
      <c r="H36" s="30">
        <f>G52</f>
        <v>0.18479602162162162</v>
      </c>
      <c r="I36" s="39">
        <f t="shared" si="3"/>
        <v>-2.7461228154099215</v>
      </c>
      <c r="J36">
        <v>1</v>
      </c>
      <c r="K36" s="44">
        <f t="shared" si="4"/>
        <v>-2.7461228154099215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650</v>
      </c>
      <c r="E37">
        <f t="shared" si="1"/>
        <v>553.15</v>
      </c>
      <c r="F37" s="29">
        <f t="shared" si="2"/>
        <v>460.77394999999996</v>
      </c>
      <c r="G37" s="38">
        <v>0</v>
      </c>
      <c r="H37" s="30">
        <f>G52</f>
        <v>0.18479602162162162</v>
      </c>
      <c r="I37" s="39">
        <f t="shared" si="3"/>
        <v>0.71640375728589334</v>
      </c>
      <c r="J37">
        <v>3</v>
      </c>
      <c r="K37" s="44">
        <f t="shared" si="4"/>
        <v>2.1492112718576801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592</v>
      </c>
      <c r="E38">
        <f t="shared" si="1"/>
        <v>503.79199999999997</v>
      </c>
      <c r="F38" s="29">
        <f t="shared" si="2"/>
        <v>419.65873599999998</v>
      </c>
      <c r="G38" s="38">
        <v>0</v>
      </c>
      <c r="H38" s="30">
        <f>H37</f>
        <v>0.18479602162162162</v>
      </c>
      <c r="I38" s="39">
        <f t="shared" si="3"/>
        <v>0.65247849894345977</v>
      </c>
      <c r="J38">
        <v>1</v>
      </c>
      <c r="K38" s="44">
        <f t="shared" si="4"/>
        <v>0.65247849894345977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544</v>
      </c>
      <c r="E39">
        <f t="shared" si="1"/>
        <v>462.94399999999996</v>
      </c>
      <c r="F39" s="29">
        <f t="shared" si="2"/>
        <v>385.63235199999997</v>
      </c>
      <c r="G39" s="38">
        <v>0</v>
      </c>
      <c r="H39" s="30">
        <f>H38</f>
        <v>0.18479602162162162</v>
      </c>
      <c r="I39" s="39">
        <f t="shared" si="3"/>
        <v>0.59957483686696311</v>
      </c>
      <c r="J39">
        <v>1</v>
      </c>
      <c r="K39" s="44">
        <f t="shared" si="4"/>
        <v>0.59957483686696311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8.704663117851863E-2</v>
      </c>
      <c r="J40" s="16">
        <v>1</v>
      </c>
      <c r="K40" s="46">
        <f t="shared" si="4"/>
        <v>8.704663117851863E-2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410</v>
      </c>
      <c r="E41">
        <f>(C41*D41)</f>
        <v>348.90999999999997</v>
      </c>
      <c r="F41" s="29">
        <f>(E41*$N$5)</f>
        <v>290.64202999999998</v>
      </c>
      <c r="G41" s="38">
        <v>0</v>
      </c>
      <c r="H41" s="29">
        <f>(H37)</f>
        <v>0.18479602162162162</v>
      </c>
      <c r="I41" s="39">
        <f t="shared" si="3"/>
        <v>0.4518854469034097</v>
      </c>
      <c r="J41">
        <v>1</v>
      </c>
      <c r="K41" s="44">
        <f>(I41*J41)</f>
        <v>0.4518854469034097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2.6255458333362629</v>
      </c>
      <c r="P46">
        <f>(O46/J3)</f>
        <v>1248.4710464670463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0.28950064333201242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32.46107586619074</v>
      </c>
      <c r="K4" s="4">
        <f>(J4/D13-1)</f>
        <v>-0.131825512177421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0.18653800252712222</v>
      </c>
      <c r="M6" t="s">
        <v>11</v>
      </c>
      <c r="N6" s="1">
        <f>($B$13/5)</f>
        <v>22.425563889999999</v>
      </c>
      <c r="O6" s="38">
        <f>($S$7*Params!K8)</f>
        <v>0.44072215269297649</v>
      </c>
      <c r="P6" s="38">
        <f>(O6*N6)</f>
        <v>9.8834427929546802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0.18653800252712222</v>
      </c>
    </row>
    <row r="7" spans="2:21">
      <c r="B7" s="1">
        <v>108.84408625</v>
      </c>
      <c r="C7" s="38">
        <f>(D7/B7)</f>
        <v>0.33901704053305881</v>
      </c>
      <c r="D7" s="38">
        <v>36.9</v>
      </c>
      <c r="E7" t="s">
        <v>15</v>
      </c>
      <c r="N7" s="1">
        <f>($B$13/5)</f>
        <v>22.425563889999999</v>
      </c>
      <c r="O7" s="38">
        <f>($S$7*Params!K9)</f>
        <v>0.54242726485289416</v>
      </c>
      <c r="P7" s="38">
        <f>(O7*N7)</f>
        <v>12.164237283636529</v>
      </c>
      <c r="R7" s="29">
        <f>B7</f>
        <v>108.84408625</v>
      </c>
      <c r="S7" s="38">
        <f>(T7/R7)</f>
        <v>0.33901704053305881</v>
      </c>
      <c r="T7" s="38">
        <f>D7</f>
        <v>36.9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22.425563889999999</v>
      </c>
      <c r="O8" s="38">
        <f>($C$7*Params!K10)</f>
        <v>0.74583748917272941</v>
      </c>
      <c r="P8" s="38">
        <f>(O8*N8)</f>
        <v>16.725826265000226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22.425563889999999</v>
      </c>
      <c r="O9" s="38">
        <f>($C$7*Params!K11)</f>
        <v>1.3560681621322352</v>
      </c>
      <c r="P9" s="38">
        <f>(O9*N9)</f>
        <v>30.410593209091321</v>
      </c>
    </row>
    <row r="10" spans="2:21">
      <c r="N10" s="1"/>
      <c r="P10" s="38"/>
    </row>
    <row r="11" spans="2:21">
      <c r="P11" s="38">
        <f>(SUM(P6:P9))</f>
        <v>69.18409955068276</v>
      </c>
    </row>
    <row r="12" spans="2:21">
      <c r="F12" t="s">
        <v>9</v>
      </c>
      <c r="G12" s="35">
        <f>(D13/B13)</f>
        <v>0.33345905390296965</v>
      </c>
    </row>
    <row r="13" spans="2:21">
      <c r="B13" s="1">
        <f>(SUM(B5:B12))</f>
        <v>112.12781945</v>
      </c>
      <c r="D13" s="38">
        <f>(SUM(D5:D12))</f>
        <v>37.390036590000001</v>
      </c>
      <c r="R13" s="1">
        <f>(SUM(R5:R12))</f>
        <v>112.12781945</v>
      </c>
      <c r="T13" s="38">
        <f>(SUM(T5:T12))</f>
        <v>37.390036590000001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0.1091747862608768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6.9093517322235893</v>
      </c>
      <c r="K4" s="4">
        <f>(J4/D14-1)</f>
        <v>-0.29681993031619514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5.9418910195439149E-2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5.9418910195439149E-2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2023-11-01T12:57:10Z</dcterms:modified>
</cp:coreProperties>
</file>