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C27" i="2"/>
  <c r="K2" i="1"/>
  <c r="T2"/>
  <c r="Q2" l="1"/>
  <c r="C19"/>
  <c r="C14" l="1"/>
  <c r="C4"/>
  <c r="C37"/>
  <c r="C23"/>
  <c r="C45" l="1"/>
  <c r="C47" l="1"/>
  <c r="C46" l="1"/>
  <c r="C48"/>
  <c r="C18"/>
  <c r="C20"/>
  <c r="C43" l="1"/>
  <c r="C34" l="1"/>
  <c r="C33" l="1"/>
  <c r="C25"/>
  <c r="C40" l="1"/>
  <c r="C31" l="1"/>
  <c r="C36" l="1"/>
  <c r="C35" l="1"/>
  <c r="C50" l="1"/>
  <c r="C30" l="1"/>
  <c r="C32"/>
  <c r="C42" l="1"/>
  <c r="C38" l="1"/>
  <c r="C41" l="1"/>
  <c r="C44" l="1"/>
  <c r="C28" l="1"/>
  <c r="C49" l="1"/>
  <c r="C17" l="1"/>
  <c r="C39" l="1"/>
  <c r="C24" l="1"/>
  <c r="C21"/>
  <c r="C29"/>
  <c r="C16" l="1"/>
  <c r="C15"/>
  <c r="C26" l="1"/>
  <c r="C12"/>
  <c r="C22"/>
  <c r="C27" l="1"/>
  <c r="C13"/>
  <c r="C7" l="1"/>
  <c r="M9" s="1"/>
  <c r="M10" l="1"/>
  <c r="N10"/>
  <c r="D13"/>
  <c r="D42"/>
  <c r="D25"/>
  <c r="D22"/>
  <c r="D19"/>
  <c r="D34"/>
  <c r="D48"/>
  <c r="D17"/>
  <c r="D35"/>
  <c r="D16"/>
  <c r="D50"/>
  <c r="D18"/>
  <c r="D41"/>
  <c r="D15"/>
  <c r="D29"/>
  <c r="D44"/>
  <c r="D40"/>
  <c r="D31"/>
  <c r="Q3"/>
  <c r="D21"/>
  <c r="D20"/>
  <c r="D27"/>
  <c r="N8"/>
  <c r="D14"/>
  <c r="D39"/>
  <c r="D38"/>
  <c r="D23"/>
  <c r="M8"/>
  <c r="D12"/>
  <c r="D7"/>
  <c r="E7" s="1"/>
  <c r="D30"/>
  <c r="D28"/>
  <c r="D24"/>
  <c r="D33"/>
  <c r="D49"/>
  <c r="D36"/>
  <c r="D46"/>
  <c r="D32"/>
  <c r="D45"/>
  <c r="D26"/>
  <c r="D43"/>
  <c r="D47"/>
  <c r="D37"/>
  <c r="N9"/>
  <c r="M11" l="1"/>
  <c r="N11"/>
  <c r="M12" l="1"/>
  <c r="N12"/>
  <c r="N13" l="1"/>
  <c r="M13"/>
  <c r="M14" l="1"/>
  <c r="N14"/>
  <c r="N15" l="1"/>
  <c r="M15"/>
  <c r="M16" l="1"/>
  <c r="N16"/>
  <c r="N17" l="1"/>
  <c r="M17"/>
  <c r="N18" l="1"/>
  <c r="M18"/>
  <c r="M19" l="1"/>
  <c r="N19"/>
  <c r="M20" l="1"/>
  <c r="N20"/>
  <c r="M21" l="1"/>
  <c r="M22" s="1"/>
  <c r="N21"/>
  <c r="M23" l="1"/>
  <c r="N23"/>
  <c r="N24" l="1"/>
  <c r="M24"/>
  <c r="N25" l="1"/>
  <c r="M25"/>
  <c r="M26" l="1"/>
  <c r="N26"/>
  <c r="M27" l="1"/>
  <c r="N27"/>
  <c r="M28" l="1"/>
  <c r="N28"/>
  <c r="N29" l="1"/>
  <c r="M29"/>
  <c r="M30" l="1"/>
  <c r="N30"/>
  <c r="M31" l="1"/>
  <c r="N31"/>
  <c r="N32" l="1"/>
  <c r="M32"/>
  <c r="N33" l="1"/>
  <c r="M33"/>
  <c r="N34" l="1"/>
  <c r="M34"/>
  <c r="M35" l="1"/>
  <c r="N35"/>
  <c r="M36" l="1"/>
  <c r="N36"/>
  <c r="M37" l="1"/>
  <c r="N37"/>
  <c r="M38" l="1"/>
  <c r="N38"/>
  <c r="M39" l="1"/>
  <c r="N39"/>
</calcChain>
</file>

<file path=xl/sharedStrings.xml><?xml version="1.0" encoding="utf-8"?>
<sst xmlns="http://schemas.openxmlformats.org/spreadsheetml/2006/main" count="102" uniqueCount="62">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</sst>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1303.2570174041871</c:v>
                </c:pt>
                <c:pt idx="1">
                  <c:v>1257.1853612870966</c:v>
                </c:pt>
                <c:pt idx="2">
                  <c:v>321.59000000000003</c:v>
                </c:pt>
                <c:pt idx="3">
                  <c:v>270.39968715170568</c:v>
                </c:pt>
                <c:pt idx="4">
                  <c:v>1056.3947253980989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1257.1853612870966</v>
          </cell>
        </row>
      </sheetData>
      <sheetData sheetId="1">
        <row r="4">
          <cell r="J4">
            <v>1303.2570174041871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4.1107553631899814</v>
          </cell>
        </row>
      </sheetData>
      <sheetData sheetId="4">
        <row r="47">
          <cell r="M47">
            <v>139.05000000000001</v>
          </cell>
          <cell r="O47">
            <v>1.6128979832790264</v>
          </cell>
        </row>
      </sheetData>
      <sheetData sheetId="5">
        <row r="4">
          <cell r="C4">
            <v>-109.33333333333333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40.902461162416671</v>
          </cell>
        </row>
      </sheetData>
      <sheetData sheetId="8">
        <row r="4">
          <cell r="J4">
            <v>12.714564133331352</v>
          </cell>
        </row>
      </sheetData>
      <sheetData sheetId="9">
        <row r="4">
          <cell r="J4">
            <v>22.785227330029887</v>
          </cell>
        </row>
      </sheetData>
      <sheetData sheetId="10">
        <row r="4">
          <cell r="J4">
            <v>12.901143111835445</v>
          </cell>
        </row>
      </sheetData>
      <sheetData sheetId="11">
        <row r="4">
          <cell r="J4">
            <v>58.491001573349251</v>
          </cell>
        </row>
      </sheetData>
      <sheetData sheetId="12">
        <row r="4">
          <cell r="J4">
            <v>3.1418736378547401</v>
          </cell>
        </row>
      </sheetData>
      <sheetData sheetId="13">
        <row r="4">
          <cell r="J4">
            <v>165.3343764726188</v>
          </cell>
        </row>
      </sheetData>
      <sheetData sheetId="14">
        <row r="4">
          <cell r="J4">
            <v>6.1177879164484956</v>
          </cell>
        </row>
      </sheetData>
      <sheetData sheetId="15">
        <row r="4">
          <cell r="J4">
            <v>40.569612601113477</v>
          </cell>
        </row>
      </sheetData>
      <sheetData sheetId="16">
        <row r="4">
          <cell r="J4">
            <v>6.6416425430036297</v>
          </cell>
        </row>
      </sheetData>
      <sheetData sheetId="17">
        <row r="4">
          <cell r="J4">
            <v>12.111161196212157</v>
          </cell>
        </row>
      </sheetData>
      <sheetData sheetId="18">
        <row r="4">
          <cell r="J4">
            <v>12.4310751522065</v>
          </cell>
        </row>
      </sheetData>
      <sheetData sheetId="19">
        <row r="4">
          <cell r="J4">
            <v>8.6386522814204252</v>
          </cell>
        </row>
      </sheetData>
      <sheetData sheetId="20">
        <row r="4">
          <cell r="J4">
            <v>12.675430889708387</v>
          </cell>
        </row>
      </sheetData>
      <sheetData sheetId="21">
        <row r="4">
          <cell r="J4">
            <v>3.7047139160149416</v>
          </cell>
        </row>
      </sheetData>
      <sheetData sheetId="22">
        <row r="4">
          <cell r="J4">
            <v>23.354141332971313</v>
          </cell>
        </row>
      </sheetData>
      <sheetData sheetId="23">
        <row r="4">
          <cell r="J4">
            <v>49.427326052420071</v>
          </cell>
        </row>
      </sheetData>
      <sheetData sheetId="24">
        <row r="4">
          <cell r="J4">
            <v>41.253084141770138</v>
          </cell>
        </row>
      </sheetData>
      <sheetData sheetId="25">
        <row r="4">
          <cell r="J4">
            <v>47.841492647673327</v>
          </cell>
        </row>
      </sheetData>
      <sheetData sheetId="26">
        <row r="4">
          <cell r="J4">
            <v>4.4357309106448159</v>
          </cell>
        </row>
      </sheetData>
      <sheetData sheetId="27">
        <row r="4">
          <cell r="J4">
            <v>270.39968715170568</v>
          </cell>
        </row>
      </sheetData>
      <sheetData sheetId="28">
        <row r="4">
          <cell r="J4">
            <v>1.000778493714338</v>
          </cell>
        </row>
      </sheetData>
      <sheetData sheetId="29">
        <row r="4">
          <cell r="J4">
            <v>13.049851301583217</v>
          </cell>
        </row>
      </sheetData>
      <sheetData sheetId="30">
        <row r="4">
          <cell r="J4">
            <v>20.579148141101477</v>
          </cell>
        </row>
      </sheetData>
      <sheetData sheetId="31">
        <row r="4">
          <cell r="J4">
            <v>4.561988284429165</v>
          </cell>
        </row>
      </sheetData>
      <sheetData sheetId="32">
        <row r="4">
          <cell r="J4">
            <v>2.5286527067422724</v>
          </cell>
        </row>
      </sheetData>
      <sheetData sheetId="33">
        <row r="4">
          <cell r="J4">
            <v>2.6027836060562701</v>
          </cell>
        </row>
      </sheetData>
      <sheetData sheetId="34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H3" sqref="H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86.48</f>
        <v>86.48</v>
      </c>
      <c r="J2" t="s">
        <v>6</v>
      </c>
      <c r="K2" s="9">
        <f>9.93+37.53+0.82</f>
        <v>48.28</v>
      </c>
      <c r="M2" t="s">
        <v>59</v>
      </c>
      <c r="N2" s="9">
        <f>305.85+15.74</f>
        <v>321.59000000000003</v>
      </c>
      <c r="P2" t="s">
        <v>8</v>
      </c>
      <c r="Q2" s="10">
        <f>N2+K2+H2</f>
        <v>456.35</v>
      </c>
      <c r="S2" s="7" t="s">
        <v>1</v>
      </c>
      <c r="T2" s="7">
        <f>3*3</f>
        <v>9</v>
      </c>
    </row>
    <row r="3" spans="2:20">
      <c r="B3" s="26"/>
      <c r="C3" s="11"/>
      <c r="D3" s="7"/>
      <c r="E3" s="7"/>
      <c r="Q3" s="30">
        <f>Q2/C7</f>
        <v>0.10751962227254157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4244.3415476594637</v>
      </c>
      <c r="D7" s="20">
        <f>(C7*[1]Feuil1!$K$2-C4)/C4</f>
        <v>0.521679891797726</v>
      </c>
      <c r="E7" s="31">
        <f>C7-C7/(1+D7)</f>
        <v>1455.0942358315069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1303.2570174041871</v>
      </c>
    </row>
    <row r="9" spans="2:20">
      <c r="M9" s="17" t="str">
        <f>IF(C13&gt;C7*[2]Params!F8,B13,"Others")</f>
        <v>ETH</v>
      </c>
      <c r="N9" s="18">
        <f>IF(C13&gt;C7*0.1,C13,C7)</f>
        <v>1257.1853612870966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321.59000000000003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270.39968715170568</v>
      </c>
    </row>
    <row r="12" spans="2:20">
      <c r="B12" s="7" t="s">
        <v>4</v>
      </c>
      <c r="C12" s="1">
        <f>[2]BTC!J4</f>
        <v>1303.2570174041871</v>
      </c>
      <c r="D12" s="20">
        <f>C12/$C$7</f>
        <v>0.30705752653738866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1056.3947253980989</v>
      </c>
    </row>
    <row r="13" spans="2:20">
      <c r="B13" s="7" t="s">
        <v>19</v>
      </c>
      <c r="C13" s="1">
        <f>[2]ETH!J4</f>
        <v>1257.1853612870966</v>
      </c>
      <c r="D13" s="20">
        <f t="shared" ref="D13:D50" si="0">C13/$C$7</f>
        <v>0.29620268472040612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59</v>
      </c>
      <c r="C14" s="1">
        <f>$N$2</f>
        <v>321.59000000000003</v>
      </c>
      <c r="D14" s="20">
        <f t="shared" si="0"/>
        <v>7.5769114334669985E-2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270.39968715170568</v>
      </c>
      <c r="D15" s="20">
        <f t="shared" si="0"/>
        <v>6.3708277035531516E-2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165.3343764726188</v>
      </c>
      <c r="D16" s="20">
        <f t="shared" si="0"/>
        <v>3.8954069698700904E-2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[2]ATLAS!M47</f>
        <v>139.05000000000001</v>
      </c>
      <c r="D17" s="20">
        <f t="shared" si="0"/>
        <v>3.2761265425653351E-2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22</v>
      </c>
      <c r="C18" s="1">
        <f>-[2]BIGTIME!$C$4</f>
        <v>109.33333333333333</v>
      </c>
      <c r="D18" s="20">
        <f>C18/$C$7</f>
        <v>2.5759786790397452E-2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5</v>
      </c>
      <c r="C19" s="1">
        <f>H$2</f>
        <v>86.48</v>
      </c>
      <c r="D19" s="20">
        <f>C19/$C$7</f>
        <v>2.0375363063721695E-2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7" t="s">
        <v>21</v>
      </c>
      <c r="C20" s="1">
        <f>[2]DefiCake!$Y$2</f>
        <v>62.55</v>
      </c>
      <c r="D20" s="20">
        <f t="shared" si="0"/>
        <v>1.4737268265908786E-2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47</v>
      </c>
      <c r="C21" s="9">
        <f>[2]AVAX!$J$4</f>
        <v>58.491001573349251</v>
      </c>
      <c r="D21" s="20">
        <f t="shared" si="0"/>
        <v>1.3780936552008646E-2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32</v>
      </c>
      <c r="C22" s="9">
        <f>[2]MATIC!$J$4</f>
        <v>49.427326052420071</v>
      </c>
      <c r="D22" s="20">
        <f t="shared" si="0"/>
        <v>1.16454638481384E-2</v>
      </c>
      <c r="M22" s="17" t="str">
        <f>IF(OR(M21="",M21="Others"),"",IF(C26&gt;C7*[2]Params!F8,B26,"Others"))</f>
        <v/>
      </c>
      <c r="N22" s="18"/>
    </row>
    <row r="23" spans="2:17">
      <c r="B23" s="7" t="s">
        <v>6</v>
      </c>
      <c r="C23" s="1">
        <f>$K$2</f>
        <v>48.28</v>
      </c>
      <c r="D23" s="20">
        <f t="shared" si="0"/>
        <v>1.13751448741499E-2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38</v>
      </c>
      <c r="C24" s="9">
        <f>[2]NEAR!$J$4</f>
        <v>47.841492647673327</v>
      </c>
      <c r="D24" s="20">
        <f t="shared" si="0"/>
        <v>1.1271829118949075E-2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57</v>
      </c>
      <c r="C25" s="9">
        <f>[2]MINA!$J$4</f>
        <v>41.253084141770138</v>
      </c>
      <c r="D25" s="20">
        <f t="shared" si="0"/>
        <v>9.7195486457773636E-3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45</v>
      </c>
      <c r="C26" s="9">
        <f>[2]ADA!$J$4</f>
        <v>40.902461162416671</v>
      </c>
      <c r="D26" s="20">
        <f t="shared" si="0"/>
        <v>9.6369391348752973E-3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42</v>
      </c>
      <c r="C27" s="1">
        <f>[2]DOT!$J$4</f>
        <v>40.569612601113477</v>
      </c>
      <c r="D27" s="20">
        <f t="shared" si="0"/>
        <v>9.5585174156131558E-3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49</v>
      </c>
      <c r="C28" s="1">
        <f>[2]LUNC!J4</f>
        <v>23.354141332971313</v>
      </c>
      <c r="D28" s="20">
        <f t="shared" si="0"/>
        <v>5.5024180007025875E-3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22.785227330029887</v>
      </c>
      <c r="D29" s="20">
        <f t="shared" si="0"/>
        <v>5.368377420661344E-3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20.579148141101477</v>
      </c>
      <c r="D30" s="20">
        <f t="shared" si="0"/>
        <v>4.8486079430741904E-3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55</v>
      </c>
      <c r="C31" s="9">
        <f>[2]UNI!$J$4</f>
        <v>13.049851301583217</v>
      </c>
      <c r="D31" s="20">
        <f t="shared" si="0"/>
        <v>3.0746468339192777E-3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12.901143111835445</v>
      </c>
      <c r="D32" s="20">
        <f t="shared" si="0"/>
        <v>3.0396100235971263E-3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12.714564133331352</v>
      </c>
      <c r="D33" s="20">
        <f t="shared" si="0"/>
        <v>2.9956505598242398E-3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44</v>
      </c>
      <c r="C34" s="9">
        <f>[2]LTC!$J$4</f>
        <v>12.675430889708387</v>
      </c>
      <c r="D34" s="20">
        <f t="shared" si="0"/>
        <v>2.9864304621521885E-3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12.4310751522065</v>
      </c>
      <c r="D35" s="20">
        <f t="shared" si="0"/>
        <v>2.9288583429534784E-3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53</v>
      </c>
      <c r="C36" s="9">
        <f>[2]ICP!$J$4</f>
        <v>12.111161196212157</v>
      </c>
      <c r="D36" s="20">
        <f t="shared" si="0"/>
        <v>2.8534841176697571E-3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9</v>
      </c>
      <c r="D37" s="20">
        <f t="shared" si="0"/>
        <v>2.1204702540875953E-3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8.6386522814204252</v>
      </c>
      <c r="D38" s="20">
        <f t="shared" si="0"/>
        <v>2.0353339109064391E-3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6.6416425430036297</v>
      </c>
      <c r="D39" s="20">
        <f t="shared" si="0"/>
        <v>1.5648228278579877E-3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6.1177879164484956</v>
      </c>
      <c r="D40" s="20">
        <f t="shared" si="0"/>
        <v>1.4413985886272845E-3</v>
      </c>
    </row>
    <row r="41" spans="2:14">
      <c r="B41" s="22" t="s">
        <v>37</v>
      </c>
      <c r="C41" s="9">
        <f>[2]GRT!$J$4</f>
        <v>4.561988284429165</v>
      </c>
      <c r="D41" s="20">
        <f t="shared" si="0"/>
        <v>1.0748400507364605E-3</v>
      </c>
    </row>
    <row r="42" spans="2:14">
      <c r="B42" s="22" t="s">
        <v>56</v>
      </c>
      <c r="C42" s="9">
        <f>[2]SHIB!$J$4</f>
        <v>4.4357309106448159</v>
      </c>
      <c r="D42" s="20">
        <f t="shared" si="0"/>
        <v>1.0450928279065793E-3</v>
      </c>
    </row>
    <row r="43" spans="2:14">
      <c r="B43" s="7" t="s">
        <v>25</v>
      </c>
      <c r="C43" s="1">
        <f>[2]POLIS!J4</f>
        <v>4.1107553631899814</v>
      </c>
      <c r="D43" s="20">
        <f t="shared" si="0"/>
        <v>9.6852605216393381E-4</v>
      </c>
    </row>
    <row r="44" spans="2:14">
      <c r="B44" s="22" t="s">
        <v>23</v>
      </c>
      <c r="C44" s="9">
        <f>[2]LUNA!J4</f>
        <v>3.7047139160149416</v>
      </c>
      <c r="D44" s="20">
        <f t="shared" si="0"/>
        <v>8.7285951764600584E-4</v>
      </c>
    </row>
    <row r="45" spans="2:14">
      <c r="B45" s="22" t="s">
        <v>36</v>
      </c>
      <c r="C45" s="9">
        <f>[2]AMP!$J$4</f>
        <v>3.1418736378547401</v>
      </c>
      <c r="D45" s="20">
        <f t="shared" si="0"/>
        <v>7.4024995457477307E-4</v>
      </c>
    </row>
    <row r="46" spans="2:14">
      <c r="B46" s="22" t="s">
        <v>40</v>
      </c>
      <c r="C46" s="9">
        <f>[2]SHPING!$J$4</f>
        <v>2.6027836060562701</v>
      </c>
      <c r="D46" s="20">
        <f t="shared" si="0"/>
        <v>6.132361349410185E-4</v>
      </c>
    </row>
    <row r="47" spans="2:14">
      <c r="B47" s="22" t="s">
        <v>50</v>
      </c>
      <c r="C47" s="9">
        <f>[2]KAVA!$J$4</f>
        <v>2.5286527067422724</v>
      </c>
      <c r="D47" s="20">
        <f t="shared" si="0"/>
        <v>5.9577031639611907E-4</v>
      </c>
    </row>
    <row r="48" spans="2:14">
      <c r="B48" s="7" t="s">
        <v>27</v>
      </c>
      <c r="C48" s="1">
        <f>[2]Ayman!$E$9</f>
        <v>1.6967935999999999</v>
      </c>
      <c r="D48" s="20">
        <f t="shared" si="0"/>
        <v>3.9977781734735612E-4</v>
      </c>
    </row>
    <row r="49" spans="2:4">
      <c r="B49" s="7" t="s">
        <v>28</v>
      </c>
      <c r="C49" s="1">
        <f>[2]ATLAS!O47</f>
        <v>1.6128979832790264</v>
      </c>
      <c r="D49" s="20">
        <f t="shared" si="0"/>
        <v>3.8001135515789412E-4</v>
      </c>
    </row>
    <row r="50" spans="2:4">
      <c r="B50" s="22" t="s">
        <v>43</v>
      </c>
      <c r="C50" s="9">
        <f>[2]TRX!$J$4</f>
        <v>1.000778493714338</v>
      </c>
      <c r="D50" s="20">
        <f t="shared" si="0"/>
        <v>2.3579122520576035E-4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C21" sqref="C21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2023-12-10T02:34:49Z</dcterms:modified>
</cp:coreProperties>
</file>