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27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1" i="32"/>
  <c r="B11"/>
  <c r="G10"/>
  <c r="C9"/>
  <c r="T8"/>
  <c r="R8"/>
  <c r="N9" s="1"/>
  <c r="N8"/>
  <c r="C8"/>
  <c r="S8" s="1"/>
  <c r="T7"/>
  <c r="R7"/>
  <c r="N7"/>
  <c r="C7"/>
  <c r="S7" s="1"/>
  <c r="T6"/>
  <c r="R6"/>
  <c r="N6"/>
  <c r="C6"/>
  <c r="O6" s="1"/>
  <c r="R5"/>
  <c r="R35" s="1"/>
  <c r="C5"/>
  <c r="O8" s="1"/>
  <c r="P8" s="1"/>
  <c r="K4"/>
  <c r="J4"/>
  <c r="B13" i="31"/>
  <c r="C10"/>
  <c r="N9"/>
  <c r="C9"/>
  <c r="N8"/>
  <c r="C8"/>
  <c r="T7"/>
  <c r="S7" s="1"/>
  <c r="R7"/>
  <c r="C7"/>
  <c r="T6"/>
  <c r="S6"/>
  <c r="R6"/>
  <c r="P6"/>
  <c r="O6"/>
  <c r="N6"/>
  <c r="E6"/>
  <c r="D6"/>
  <c r="D13" s="1"/>
  <c r="T5"/>
  <c r="T17" s="1"/>
  <c r="R5"/>
  <c r="R17" s="1"/>
  <c r="C5"/>
  <c r="O9" s="1"/>
  <c r="P9" s="1"/>
  <c r="J4"/>
  <c r="B10" i="30"/>
  <c r="N9"/>
  <c r="N8"/>
  <c r="N7"/>
  <c r="N6"/>
  <c r="E6"/>
  <c r="D6"/>
  <c r="D10" s="1"/>
  <c r="G9" s="1"/>
  <c r="C5"/>
  <c r="O9" s="1"/>
  <c r="P9" s="1"/>
  <c r="J4"/>
  <c r="K4" s="1"/>
  <c r="B13" i="29"/>
  <c r="N9"/>
  <c r="N8"/>
  <c r="N7"/>
  <c r="N6"/>
  <c r="Q6" s="1"/>
  <c r="E6"/>
  <c r="D6"/>
  <c r="D13" s="1"/>
  <c r="G12" s="1"/>
  <c r="C5"/>
  <c r="O9" s="1"/>
  <c r="P9" s="1"/>
  <c r="J4"/>
  <c r="K4" s="1"/>
  <c r="B34" i="28"/>
  <c r="C34" s="1"/>
  <c r="D33"/>
  <c r="C33"/>
  <c r="C32"/>
  <c r="C31"/>
  <c r="C30"/>
  <c r="D29"/>
  <c r="C29" s="1"/>
  <c r="B28"/>
  <c r="C28" s="1"/>
  <c r="C27"/>
  <c r="B26"/>
  <c r="C26" s="1"/>
  <c r="C25"/>
  <c r="C24"/>
  <c r="N23"/>
  <c r="C23"/>
  <c r="T22"/>
  <c r="S22"/>
  <c r="R22"/>
  <c r="C22"/>
  <c r="O23" s="1"/>
  <c r="T21"/>
  <c r="R21"/>
  <c r="C21"/>
  <c r="T20"/>
  <c r="R20"/>
  <c r="C20"/>
  <c r="T19"/>
  <c r="R19"/>
  <c r="C19"/>
  <c r="T18"/>
  <c r="R18"/>
  <c r="E18"/>
  <c r="T17"/>
  <c r="R17"/>
  <c r="C17"/>
  <c r="T16"/>
  <c r="S16" s="1"/>
  <c r="R16"/>
  <c r="C16"/>
  <c r="T15"/>
  <c r="S15"/>
  <c r="O25" s="1"/>
  <c r="R15"/>
  <c r="N26" s="1"/>
  <c r="B15"/>
  <c r="E15" s="1"/>
  <c r="T14"/>
  <c r="S14"/>
  <c r="R14"/>
  <c r="O14"/>
  <c r="N14"/>
  <c r="P14" s="1"/>
  <c r="B14"/>
  <c r="E14" s="1"/>
  <c r="T13"/>
  <c r="S13"/>
  <c r="O16" s="1"/>
  <c r="R13"/>
  <c r="N17" s="1"/>
  <c r="D13"/>
  <c r="B13"/>
  <c r="T12"/>
  <c r="S12" s="1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O8"/>
  <c r="N8"/>
  <c r="P8" s="1"/>
  <c r="B8"/>
  <c r="C8" s="1"/>
  <c r="T7"/>
  <c r="R7"/>
  <c r="P7"/>
  <c r="O7"/>
  <c r="N7"/>
  <c r="C7"/>
  <c r="T6"/>
  <c r="R6"/>
  <c r="O6"/>
  <c r="P6" s="1"/>
  <c r="N6"/>
  <c r="C6"/>
  <c r="B6"/>
  <c r="S5"/>
  <c r="B5"/>
  <c r="B36" s="1"/>
  <c r="J4" s="1"/>
  <c r="B13" i="27"/>
  <c r="N9"/>
  <c r="N8"/>
  <c r="N7"/>
  <c r="N6"/>
  <c r="E6"/>
  <c r="D6"/>
  <c r="D13" s="1"/>
  <c r="G12" s="1"/>
  <c r="C5"/>
  <c r="O9" s="1"/>
  <c r="P9" s="1"/>
  <c r="J4"/>
  <c r="K4" s="1"/>
  <c r="B19" i="26"/>
  <c r="C17"/>
  <c r="C16"/>
  <c r="C15"/>
  <c r="C14"/>
  <c r="C13"/>
  <c r="C12"/>
  <c r="C11"/>
  <c r="C10"/>
  <c r="R9"/>
  <c r="N9" s="1"/>
  <c r="D9"/>
  <c r="T9" s="1"/>
  <c r="V9" s="1"/>
  <c r="T8"/>
  <c r="R8"/>
  <c r="N17" s="1"/>
  <c r="C8"/>
  <c r="T7"/>
  <c r="R7"/>
  <c r="E7"/>
  <c r="U6"/>
  <c r="T6"/>
  <c r="S6" s="1"/>
  <c r="R6"/>
  <c r="N6"/>
  <c r="C6"/>
  <c r="O17" s="1"/>
  <c r="T5"/>
  <c r="T22" s="1"/>
  <c r="S5"/>
  <c r="R5"/>
  <c r="R22" s="1"/>
  <c r="C5"/>
  <c r="O9" s="1"/>
  <c r="P9" s="1"/>
  <c r="J4"/>
  <c r="B10" i="25"/>
  <c r="N9"/>
  <c r="N8"/>
  <c r="O7"/>
  <c r="P7" s="1"/>
  <c r="N7"/>
  <c r="E7"/>
  <c r="D7"/>
  <c r="N6"/>
  <c r="E6"/>
  <c r="D6"/>
  <c r="D10" s="1"/>
  <c r="C5"/>
  <c r="O9" s="1"/>
  <c r="P9" s="1"/>
  <c r="J4"/>
  <c r="B15" i="24"/>
  <c r="B16" s="1"/>
  <c r="C14"/>
  <c r="C13"/>
  <c r="C12"/>
  <c r="C11"/>
  <c r="R10"/>
  <c r="N17" s="1"/>
  <c r="C10"/>
  <c r="C9"/>
  <c r="T8"/>
  <c r="R8"/>
  <c r="C8"/>
  <c r="S8" s="1"/>
  <c r="T7"/>
  <c r="S7"/>
  <c r="O7" s="1"/>
  <c r="R7"/>
  <c r="C7"/>
  <c r="O9" s="1"/>
  <c r="R6"/>
  <c r="U6" s="1"/>
  <c r="O6"/>
  <c r="E6"/>
  <c r="D6"/>
  <c r="T5"/>
  <c r="R5"/>
  <c r="C5"/>
  <c r="O15" s="1"/>
  <c r="C35" i="23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4"/>
  <c r="R24"/>
  <c r="C24"/>
  <c r="T23"/>
  <c r="R23"/>
  <c r="C23"/>
  <c r="T22"/>
  <c r="R22"/>
  <c r="C22"/>
  <c r="R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P9" s="1"/>
  <c r="N9"/>
  <c r="C9"/>
  <c r="B9"/>
  <c r="B37" s="1"/>
  <c r="J4" s="1"/>
  <c r="S8"/>
  <c r="R8"/>
  <c r="C8"/>
  <c r="R7"/>
  <c r="T7" s="1"/>
  <c r="D7"/>
  <c r="T6"/>
  <c r="R6"/>
  <c r="N6"/>
  <c r="O6" s="1"/>
  <c r="P6" s="1"/>
  <c r="D6"/>
  <c r="T5"/>
  <c r="R5"/>
  <c r="R37" s="1"/>
  <c r="D5"/>
  <c r="D37" s="1"/>
  <c r="G37" s="1"/>
  <c r="D15" i="22"/>
  <c r="D14"/>
  <c r="D13"/>
  <c r="D12"/>
  <c r="D11"/>
  <c r="D10"/>
  <c r="D9"/>
  <c r="D8"/>
  <c r="C7"/>
  <c r="B7"/>
  <c r="B17" s="1"/>
  <c r="J4" s="1"/>
  <c r="E6"/>
  <c r="D6"/>
  <c r="D5"/>
  <c r="D17" s="1"/>
  <c r="D15" i="21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S6" s="1"/>
  <c r="R6"/>
  <c r="O6"/>
  <c r="E6"/>
  <c r="D6"/>
  <c r="T5"/>
  <c r="S5" s="1"/>
  <c r="R5"/>
  <c r="R21" s="1"/>
  <c r="C5"/>
  <c r="K4"/>
  <c r="J4"/>
  <c r="D10" i="20"/>
  <c r="G9" s="1"/>
  <c r="B10"/>
  <c r="N9"/>
  <c r="N8"/>
  <c r="O7"/>
  <c r="P7" s="1"/>
  <c r="N7"/>
  <c r="N6"/>
  <c r="E6"/>
  <c r="D6"/>
  <c r="C5"/>
  <c r="O9" s="1"/>
  <c r="P9" s="1"/>
  <c r="J4"/>
  <c r="B10" i="19"/>
  <c r="O6"/>
  <c r="E6"/>
  <c r="D6"/>
  <c r="D10" s="1"/>
  <c r="G9" s="1"/>
  <c r="C5"/>
  <c r="O7" s="1"/>
  <c r="J4"/>
  <c r="K4" s="1"/>
  <c r="B10" i="18"/>
  <c r="N9"/>
  <c r="N8"/>
  <c r="O7"/>
  <c r="P7" s="1"/>
  <c r="N7"/>
  <c r="N6"/>
  <c r="E6"/>
  <c r="D6"/>
  <c r="D10" s="1"/>
  <c r="C5"/>
  <c r="O9" s="1"/>
  <c r="P9" s="1"/>
  <c r="J4"/>
  <c r="D13" i="17"/>
  <c r="K4" s="1"/>
  <c r="B13"/>
  <c r="G12"/>
  <c r="O9"/>
  <c r="N9"/>
  <c r="P9" s="1"/>
  <c r="O8"/>
  <c r="P8" s="1"/>
  <c r="N8"/>
  <c r="O7"/>
  <c r="N7"/>
  <c r="P7" s="1"/>
  <c r="O6"/>
  <c r="P6" s="1"/>
  <c r="N6"/>
  <c r="E6"/>
  <c r="D6"/>
  <c r="J4"/>
  <c r="C10" i="16"/>
  <c r="O9"/>
  <c r="D9"/>
  <c r="D8" s="1"/>
  <c r="B9"/>
  <c r="O8"/>
  <c r="B8"/>
  <c r="B14" s="1"/>
  <c r="T7"/>
  <c r="S7"/>
  <c r="R7"/>
  <c r="C7"/>
  <c r="T6"/>
  <c r="R6"/>
  <c r="E6"/>
  <c r="D6"/>
  <c r="T5"/>
  <c r="R5"/>
  <c r="C5"/>
  <c r="D13" i="15"/>
  <c r="B13"/>
  <c r="G12"/>
  <c r="N9"/>
  <c r="N8"/>
  <c r="N7"/>
  <c r="N6"/>
  <c r="E6"/>
  <c r="D6"/>
  <c r="C5"/>
  <c r="J4"/>
  <c r="K4" s="1"/>
  <c r="B17" i="14"/>
  <c r="J4" s="1"/>
  <c r="C15"/>
  <c r="D14"/>
  <c r="C14"/>
  <c r="C13"/>
  <c r="C12"/>
  <c r="S9" s="1"/>
  <c r="C11"/>
  <c r="T10"/>
  <c r="R10"/>
  <c r="E10"/>
  <c r="R9"/>
  <c r="D9"/>
  <c r="G17" s="1"/>
  <c r="S8"/>
  <c r="R8"/>
  <c r="N9" s="1"/>
  <c r="N8"/>
  <c r="E8"/>
  <c r="S7"/>
  <c r="R7"/>
  <c r="T7" s="1"/>
  <c r="O7"/>
  <c r="P7" s="1"/>
  <c r="N7"/>
  <c r="E7"/>
  <c r="S6"/>
  <c r="R6"/>
  <c r="N6"/>
  <c r="D6"/>
  <c r="R5"/>
  <c r="D5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R5"/>
  <c r="R15" s="1"/>
  <c r="C5"/>
  <c r="O9" s="1"/>
  <c r="P9" s="1"/>
  <c r="K4"/>
  <c r="J4"/>
  <c r="N17" i="12"/>
  <c r="N16"/>
  <c r="N15"/>
  <c r="N14"/>
  <c r="B13"/>
  <c r="J4" s="1"/>
  <c r="C11"/>
  <c r="C10"/>
  <c r="O9"/>
  <c r="C9"/>
  <c r="U8"/>
  <c r="T8"/>
  <c r="R8"/>
  <c r="O8"/>
  <c r="C8"/>
  <c r="T7"/>
  <c r="V7" s="1"/>
  <c r="R7"/>
  <c r="N9" s="1"/>
  <c r="N7"/>
  <c r="C7"/>
  <c r="T6"/>
  <c r="S6" s="1"/>
  <c r="R6"/>
  <c r="O6"/>
  <c r="P6" s="1"/>
  <c r="N6"/>
  <c r="E6"/>
  <c r="D6"/>
  <c r="D13" s="1"/>
  <c r="T5"/>
  <c r="R5"/>
  <c r="R13" s="1"/>
  <c r="C5"/>
  <c r="O7" s="1"/>
  <c r="P7" s="1"/>
  <c r="K4"/>
  <c r="B14" i="11"/>
  <c r="N9"/>
  <c r="O8"/>
  <c r="P8" s="1"/>
  <c r="N8"/>
  <c r="N7"/>
  <c r="D7"/>
  <c r="D14" s="1"/>
  <c r="G13" s="1"/>
  <c r="N6"/>
  <c r="E6"/>
  <c r="D6"/>
  <c r="C5"/>
  <c r="J4"/>
  <c r="B14" i="10"/>
  <c r="J4" s="1"/>
  <c r="D12"/>
  <c r="C12" s="1"/>
  <c r="C11"/>
  <c r="C10"/>
  <c r="O9"/>
  <c r="P9" s="1"/>
  <c r="C9"/>
  <c r="O8"/>
  <c r="C8"/>
  <c r="T7"/>
  <c r="U7" s="1"/>
  <c r="R7"/>
  <c r="C7"/>
  <c r="T6"/>
  <c r="S6" s="1"/>
  <c r="R6"/>
  <c r="O6"/>
  <c r="E6"/>
  <c r="D6"/>
  <c r="D14" s="1"/>
  <c r="G13" s="1"/>
  <c r="T5"/>
  <c r="T14" s="1"/>
  <c r="R5"/>
  <c r="N9" s="1"/>
  <c r="C5"/>
  <c r="O7" s="1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6" s="1"/>
  <c r="P6" s="1"/>
  <c r="J4"/>
  <c r="B13" i="8"/>
  <c r="N9" s="1"/>
  <c r="O9"/>
  <c r="C9"/>
  <c r="T8"/>
  <c r="R8"/>
  <c r="O8"/>
  <c r="C8"/>
  <c r="T7"/>
  <c r="S7"/>
  <c r="O7" s="1"/>
  <c r="P7" s="1"/>
  <c r="R7"/>
  <c r="N7"/>
  <c r="C7"/>
  <c r="R6"/>
  <c r="U6" s="1"/>
  <c r="O6"/>
  <c r="E6"/>
  <c r="D6"/>
  <c r="D13" s="1"/>
  <c r="G12" s="1"/>
  <c r="T5"/>
  <c r="R5"/>
  <c r="R13" s="1"/>
  <c r="C5"/>
  <c r="C6" i="7"/>
  <c r="E6" s="1"/>
  <c r="C5"/>
  <c r="E5" s="1"/>
  <c r="E9" s="1"/>
  <c r="C4" i="6"/>
  <c r="D74" i="5"/>
  <c r="C74"/>
  <c r="E72"/>
  <c r="E71"/>
  <c r="E70"/>
  <c r="E69"/>
  <c r="E68"/>
  <c r="E67"/>
  <c r="E66"/>
  <c r="E65"/>
  <c r="E64"/>
  <c r="E63"/>
  <c r="E62"/>
  <c r="D62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D39"/>
  <c r="E39" s="1"/>
  <c r="F39" s="1"/>
  <c r="D38"/>
  <c r="E38" s="1"/>
  <c r="F38" s="1"/>
  <c r="L37"/>
  <c r="M37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P35" s="1"/>
  <c r="O23"/>
  <c r="N23"/>
  <c r="P23" s="1"/>
  <c r="O22"/>
  <c r="P22" s="1"/>
  <c r="N22"/>
  <c r="O21"/>
  <c r="N21"/>
  <c r="P21" s="1"/>
  <c r="O20"/>
  <c r="P20" s="1"/>
  <c r="N20"/>
  <c r="O14"/>
  <c r="P14" s="1"/>
  <c r="N14"/>
  <c r="O13"/>
  <c r="N13"/>
  <c r="P13" s="1"/>
  <c r="O12"/>
  <c r="P12" s="1"/>
  <c r="N12"/>
  <c r="O11"/>
  <c r="N11"/>
  <c r="P11" s="1"/>
  <c r="P17" s="1"/>
  <c r="B9"/>
  <c r="D7"/>
  <c r="O6"/>
  <c r="N6"/>
  <c r="P6" s="1"/>
  <c r="D6"/>
  <c r="D5"/>
  <c r="D9" s="1"/>
  <c r="K4" s="1"/>
  <c r="J4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78" s="1"/>
  <c r="Y2"/>
  <c r="M68" i="2"/>
  <c r="M67"/>
  <c r="M66"/>
  <c r="N65"/>
  <c r="M65"/>
  <c r="O65" s="1"/>
  <c r="M60"/>
  <c r="M59"/>
  <c r="N57"/>
  <c r="M52"/>
  <c r="M51"/>
  <c r="M49"/>
  <c r="M44"/>
  <c r="M43"/>
  <c r="M42"/>
  <c r="N41"/>
  <c r="O41" s="1"/>
  <c r="M41"/>
  <c r="M36"/>
  <c r="M35"/>
  <c r="C35"/>
  <c r="B35"/>
  <c r="M34"/>
  <c r="C34"/>
  <c r="N33"/>
  <c r="M33"/>
  <c r="O33" s="1"/>
  <c r="D33"/>
  <c r="C33"/>
  <c r="B33"/>
  <c r="C32"/>
  <c r="N49" s="1"/>
  <c r="O49" s="1"/>
  <c r="B31"/>
  <c r="M57" s="1"/>
  <c r="D30"/>
  <c r="T21" s="1"/>
  <c r="S21" s="1"/>
  <c r="B30"/>
  <c r="D29"/>
  <c r="T18" s="1"/>
  <c r="S18" s="1"/>
  <c r="M28"/>
  <c r="D28"/>
  <c r="T17" s="1"/>
  <c r="S17" s="1"/>
  <c r="M27"/>
  <c r="D27"/>
  <c r="M26"/>
  <c r="D26"/>
  <c r="C26" s="1"/>
  <c r="N9" s="1"/>
  <c r="N25"/>
  <c r="M25"/>
  <c r="O25" s="1"/>
  <c r="C25"/>
  <c r="N67" s="1"/>
  <c r="O67" s="1"/>
  <c r="T24"/>
  <c r="S24" s="1"/>
  <c r="R24"/>
  <c r="M75" s="1"/>
  <c r="C24"/>
  <c r="T23"/>
  <c r="R23"/>
  <c r="C23"/>
  <c r="R22"/>
  <c r="C22"/>
  <c r="N44" s="1"/>
  <c r="O44" s="1"/>
  <c r="R21"/>
  <c r="C21"/>
  <c r="N18" s="1"/>
  <c r="O18" s="1"/>
  <c r="M20"/>
  <c r="C20"/>
  <c r="N34" s="1"/>
  <c r="O34" s="1"/>
  <c r="T19"/>
  <c r="S19" s="1"/>
  <c r="R19"/>
  <c r="M50" s="1"/>
  <c r="N19"/>
  <c r="O19" s="1"/>
  <c r="M19"/>
  <c r="C19"/>
  <c r="N28" s="1"/>
  <c r="O28" s="1"/>
  <c r="R18"/>
  <c r="M18"/>
  <c r="D18"/>
  <c r="C18"/>
  <c r="N17" s="1"/>
  <c r="O17" s="1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T5" s="1"/>
  <c r="D5"/>
  <c r="C40" i="1"/>
  <c r="D38"/>
  <c r="T21" s="1"/>
  <c r="B38"/>
  <c r="B39" s="1"/>
  <c r="N37"/>
  <c r="C37"/>
  <c r="N36"/>
  <c r="C36"/>
  <c r="N35"/>
  <c r="C35"/>
  <c r="N34"/>
  <c r="C34"/>
  <c r="D33"/>
  <c r="D32"/>
  <c r="D31"/>
  <c r="D30"/>
  <c r="D29"/>
  <c r="C28"/>
  <c r="D27"/>
  <c r="D26"/>
  <c r="T16" s="1"/>
  <c r="D25"/>
  <c r="D24"/>
  <c r="T23"/>
  <c r="S23"/>
  <c r="O37" s="1"/>
  <c r="P37" s="1"/>
  <c r="R23"/>
  <c r="D23"/>
  <c r="C23"/>
  <c r="B23"/>
  <c r="B42" s="1"/>
  <c r="D22"/>
  <c r="R21"/>
  <c r="N21"/>
  <c r="D21"/>
  <c r="T20"/>
  <c r="S20"/>
  <c r="O29" s="1"/>
  <c r="P29" s="1"/>
  <c r="R20"/>
  <c r="N29" s="1"/>
  <c r="N20"/>
  <c r="C20"/>
  <c r="T19"/>
  <c r="S19" s="1"/>
  <c r="R19"/>
  <c r="N19" s="1"/>
  <c r="D19"/>
  <c r="C19"/>
  <c r="O18"/>
  <c r="P18" s="1"/>
  <c r="N18"/>
  <c r="D18"/>
  <c r="C18"/>
  <c r="S17"/>
  <c r="R17"/>
  <c r="D17"/>
  <c r="R16"/>
  <c r="D16"/>
  <c r="T15"/>
  <c r="R15"/>
  <c r="D15"/>
  <c r="T14"/>
  <c r="R14"/>
  <c r="D14"/>
  <c r="T13"/>
  <c r="S13"/>
  <c r="R13"/>
  <c r="N13"/>
  <c r="D13"/>
  <c r="T10" s="1"/>
  <c r="S10" s="1"/>
  <c r="R12"/>
  <c r="T12" s="1"/>
  <c r="N12"/>
  <c r="E12"/>
  <c r="D12"/>
  <c r="R11"/>
  <c r="T11" s="1"/>
  <c r="D11"/>
  <c r="T8" s="1"/>
  <c r="R10"/>
  <c r="O10"/>
  <c r="D10"/>
  <c r="T9"/>
  <c r="R9"/>
  <c r="D9"/>
  <c r="R8"/>
  <c r="D8"/>
  <c r="T7"/>
  <c r="R7"/>
  <c r="D7"/>
  <c r="T6"/>
  <c r="R6"/>
  <c r="N6"/>
  <c r="O6" s="1"/>
  <c r="D6"/>
  <c r="T5"/>
  <c r="R5"/>
  <c r="D5"/>
  <c r="O3"/>
  <c r="O20" l="1"/>
  <c r="P20" s="1"/>
  <c r="O21"/>
  <c r="P21" s="1"/>
  <c r="O19"/>
  <c r="P19" s="1"/>
  <c r="J12"/>
  <c r="J13" s="1"/>
  <c r="J4"/>
  <c r="R22"/>
  <c r="D39"/>
  <c r="T22" s="1"/>
  <c r="T18"/>
  <c r="S18" s="1"/>
  <c r="R18"/>
  <c r="N10"/>
  <c r="P10" s="1"/>
  <c r="N51" i="2"/>
  <c r="O51" s="1"/>
  <c r="N52"/>
  <c r="O52" s="1"/>
  <c r="O54" s="1"/>
  <c r="N50"/>
  <c r="O50" s="1"/>
  <c r="N76"/>
  <c r="N74"/>
  <c r="N75"/>
  <c r="O75" s="1"/>
  <c r="N73"/>
  <c r="O9"/>
  <c r="O14" s="1"/>
  <c r="N4"/>
  <c r="R32" i="1"/>
  <c r="P23"/>
  <c r="D42"/>
  <c r="O22" i="2"/>
  <c r="O57"/>
  <c r="G9" i="18"/>
  <c r="K4"/>
  <c r="N26" i="2"/>
  <c r="O26" s="1"/>
  <c r="O30" s="1"/>
  <c r="N27"/>
  <c r="O27" s="1"/>
  <c r="N35"/>
  <c r="O35" s="1"/>
  <c r="O38" s="1"/>
  <c r="N36"/>
  <c r="O36" s="1"/>
  <c r="R36"/>
  <c r="B37"/>
  <c r="N43"/>
  <c r="O43" s="1"/>
  <c r="O46" s="1"/>
  <c r="N66"/>
  <c r="O66" s="1"/>
  <c r="O70" s="1"/>
  <c r="N68"/>
  <c r="O68" s="1"/>
  <c r="M74"/>
  <c r="M76"/>
  <c r="E69" i="3"/>
  <c r="E70"/>
  <c r="E71"/>
  <c r="E72"/>
  <c r="E73"/>
  <c r="E74"/>
  <c r="E75"/>
  <c r="E76"/>
  <c r="E77"/>
  <c r="P7" i="10"/>
  <c r="K4"/>
  <c r="E232" i="3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H37" i="5"/>
  <c r="H36"/>
  <c r="I36" s="1"/>
  <c r="K36" s="1"/>
  <c r="C8" i="16"/>
  <c r="D14"/>
  <c r="G13" s="1"/>
  <c r="T8"/>
  <c r="P6" i="1"/>
  <c r="O26"/>
  <c r="O27"/>
  <c r="O28"/>
  <c r="N3"/>
  <c r="P3" s="1"/>
  <c r="N26"/>
  <c r="N27"/>
  <c r="N28"/>
  <c r="O34"/>
  <c r="P34" s="1"/>
  <c r="P39" s="1"/>
  <c r="O35"/>
  <c r="P35" s="1"/>
  <c r="O36"/>
  <c r="P36" s="1"/>
  <c r="R20" i="2"/>
  <c r="M58" s="1"/>
  <c r="T20"/>
  <c r="S20" s="1"/>
  <c r="D31"/>
  <c r="T22" s="1"/>
  <c r="N42"/>
  <c r="O42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26" i="4"/>
  <c r="J14" i="5"/>
  <c r="I37"/>
  <c r="K37" s="1"/>
  <c r="I40"/>
  <c r="K40" s="1"/>
  <c r="P6" i="8"/>
  <c r="P9"/>
  <c r="K4" i="9"/>
  <c r="E7" i="11"/>
  <c r="K4"/>
  <c r="N24" i="14"/>
  <c r="N22"/>
  <c r="N17"/>
  <c r="N16"/>
  <c r="O15"/>
  <c r="O14"/>
  <c r="P14" s="1"/>
  <c r="O9" i="15"/>
  <c r="P9" s="1"/>
  <c r="O7"/>
  <c r="P7" s="1"/>
  <c r="N9" i="16"/>
  <c r="N8"/>
  <c r="P8" s="1"/>
  <c r="N6"/>
  <c r="J4"/>
  <c r="K4" s="1"/>
  <c r="N9" i="19"/>
  <c r="N8"/>
  <c r="N6"/>
  <c r="R9" i="24"/>
  <c r="D16"/>
  <c r="T9" s="1"/>
  <c r="O3" i="32"/>
  <c r="P6"/>
  <c r="N3"/>
  <c r="L38" i="5"/>
  <c r="T6" i="9"/>
  <c r="T17" s="1"/>
  <c r="O7"/>
  <c r="P7" s="1"/>
  <c r="P12" s="1"/>
  <c r="O8"/>
  <c r="P8" s="1"/>
  <c r="O9"/>
  <c r="P9" s="1"/>
  <c r="U5" i="10"/>
  <c r="N7"/>
  <c r="R14"/>
  <c r="U5" i="12"/>
  <c r="P9"/>
  <c r="N14" i="14"/>
  <c r="O17"/>
  <c r="P17" s="1"/>
  <c r="N25"/>
  <c r="R37"/>
  <c r="O6" i="15"/>
  <c r="P6" s="1"/>
  <c r="O8"/>
  <c r="P8" s="1"/>
  <c r="U5" i="16"/>
  <c r="P6" i="19"/>
  <c r="T21" i="23"/>
  <c r="S21" s="1"/>
  <c r="P17" i="26"/>
  <c r="P9" i="28"/>
  <c r="P11" s="1"/>
  <c r="O9" i="11"/>
  <c r="P9" s="1"/>
  <c r="O7"/>
  <c r="P7" s="1"/>
  <c r="O16" i="12"/>
  <c r="P16" s="1"/>
  <c r="O14"/>
  <c r="P14" s="1"/>
  <c r="O8" i="14"/>
  <c r="P8" s="1"/>
  <c r="O6"/>
  <c r="P6" s="1"/>
  <c r="G9" i="25"/>
  <c r="K4"/>
  <c r="P23" i="28"/>
  <c r="O3"/>
  <c r="G12" i="31"/>
  <c r="K4"/>
  <c r="G8" i="4"/>
  <c r="J4" i="8"/>
  <c r="K4" s="1"/>
  <c r="S5"/>
  <c r="N6"/>
  <c r="T6"/>
  <c r="T13" s="1"/>
  <c r="N8"/>
  <c r="P8" s="1"/>
  <c r="N6" i="10"/>
  <c r="P6" s="1"/>
  <c r="N8"/>
  <c r="P8" s="1"/>
  <c r="O6" i="11"/>
  <c r="P6" s="1"/>
  <c r="P12" s="1"/>
  <c r="T13" i="12"/>
  <c r="G12"/>
  <c r="S8"/>
  <c r="O15"/>
  <c r="P15" s="1"/>
  <c r="O17"/>
  <c r="P17" s="1"/>
  <c r="S5" i="13"/>
  <c r="T15"/>
  <c r="D17" i="14"/>
  <c r="K4" s="1"/>
  <c r="T5"/>
  <c r="T6"/>
  <c r="O9"/>
  <c r="P9" s="1"/>
  <c r="T9"/>
  <c r="N15"/>
  <c r="O16"/>
  <c r="N23"/>
  <c r="S6" i="16"/>
  <c r="N7"/>
  <c r="R8"/>
  <c r="R13" s="1"/>
  <c r="P9"/>
  <c r="P11" i="17"/>
  <c r="N7" i="19"/>
  <c r="P7" s="1"/>
  <c r="O8"/>
  <c r="O9"/>
  <c r="P9" s="1"/>
  <c r="K4" i="20"/>
  <c r="P9" i="21"/>
  <c r="N7"/>
  <c r="N9"/>
  <c r="T21"/>
  <c r="O8" i="24"/>
  <c r="O14"/>
  <c r="P14" s="1"/>
  <c r="N15"/>
  <c r="P15" s="1"/>
  <c r="O16"/>
  <c r="P16" s="1"/>
  <c r="O17"/>
  <c r="P17" s="1"/>
  <c r="B18"/>
  <c r="J4" s="1"/>
  <c r="O6" i="26"/>
  <c r="P6" s="1"/>
  <c r="O7"/>
  <c r="O8"/>
  <c r="V8"/>
  <c r="O14"/>
  <c r="O15"/>
  <c r="O16"/>
  <c r="D19"/>
  <c r="G18" s="1"/>
  <c r="O6" i="27"/>
  <c r="P6" s="1"/>
  <c r="O8"/>
  <c r="P8" s="1"/>
  <c r="R5" i="28"/>
  <c r="O15"/>
  <c r="N16"/>
  <c r="P16" s="1"/>
  <c r="O17"/>
  <c r="P17" s="1"/>
  <c r="N24"/>
  <c r="N25"/>
  <c r="P25" s="1"/>
  <c r="O26"/>
  <c r="P26" s="1"/>
  <c r="O8" i="29"/>
  <c r="P8" s="1"/>
  <c r="O7" i="30"/>
  <c r="P7" s="1"/>
  <c r="O7" i="31"/>
  <c r="S6" i="32"/>
  <c r="O7"/>
  <c r="P7" s="1"/>
  <c r="O9"/>
  <c r="P9" s="1"/>
  <c r="O7" i="33"/>
  <c r="P7" s="1"/>
  <c r="O6" i="34"/>
  <c r="P6" s="1"/>
  <c r="O8"/>
  <c r="P8" s="1"/>
  <c r="O9"/>
  <c r="P9" s="1"/>
  <c r="N8" i="12"/>
  <c r="P8" s="1"/>
  <c r="P11" s="1"/>
  <c r="O7" i="13"/>
  <c r="P7" s="1"/>
  <c r="P12" s="1"/>
  <c r="O8"/>
  <c r="P8" s="1"/>
  <c r="T8" i="14"/>
  <c r="O6" i="18"/>
  <c r="P6" s="1"/>
  <c r="O8"/>
  <c r="P8" s="1"/>
  <c r="O6" i="20"/>
  <c r="P6" s="1"/>
  <c r="O8"/>
  <c r="P8" s="1"/>
  <c r="O3" i="21"/>
  <c r="N6"/>
  <c r="N3" s="1"/>
  <c r="O7"/>
  <c r="N8"/>
  <c r="P8" s="1"/>
  <c r="S5" i="24"/>
  <c r="T6"/>
  <c r="T17" s="1"/>
  <c r="N14"/>
  <c r="D15"/>
  <c r="T10" s="1"/>
  <c r="N16"/>
  <c r="O6" i="25"/>
  <c r="P6" s="1"/>
  <c r="P11" s="1"/>
  <c r="O8"/>
  <c r="P8" s="1"/>
  <c r="N7" i="26"/>
  <c r="N8"/>
  <c r="C9"/>
  <c r="N14"/>
  <c r="N15"/>
  <c r="N16"/>
  <c r="O7" i="27"/>
  <c r="P7" s="1"/>
  <c r="N3" i="28"/>
  <c r="D5"/>
  <c r="D36" s="1"/>
  <c r="G36" s="1"/>
  <c r="N9"/>
  <c r="N15"/>
  <c r="O24"/>
  <c r="P24" s="1"/>
  <c r="O6" i="29"/>
  <c r="P6" s="1"/>
  <c r="P11" s="1"/>
  <c r="O7"/>
  <c r="P7" s="1"/>
  <c r="O6" i="30"/>
  <c r="P6" s="1"/>
  <c r="P11" s="1"/>
  <c r="O8"/>
  <c r="P8" s="1"/>
  <c r="S5" i="31"/>
  <c r="O8"/>
  <c r="P8" s="1"/>
  <c r="S5" i="32"/>
  <c r="T5" s="1"/>
  <c r="T35" s="1"/>
  <c r="W35" s="1"/>
  <c r="O6" i="33"/>
  <c r="P6" s="1"/>
  <c r="O8"/>
  <c r="P8" s="1"/>
  <c r="P11" i="10" l="1"/>
  <c r="T37" i="14"/>
  <c r="S5"/>
  <c r="N60" i="2"/>
  <c r="O60" s="1"/>
  <c r="N58"/>
  <c r="O58" s="1"/>
  <c r="N59"/>
  <c r="O59" s="1"/>
  <c r="P7" i="26"/>
  <c r="P20" i="24"/>
  <c r="P28" i="28"/>
  <c r="P3" i="32"/>
  <c r="P7" i="31"/>
  <c r="P11" s="1"/>
  <c r="O3"/>
  <c r="N3"/>
  <c r="N8" i="24"/>
  <c r="N6"/>
  <c r="P6" s="1"/>
  <c r="N9"/>
  <c r="P9" s="1"/>
  <c r="N7"/>
  <c r="P7" s="1"/>
  <c r="I42" i="1"/>
  <c r="G7"/>
  <c r="O13"/>
  <c r="P13" s="1"/>
  <c r="O12"/>
  <c r="P12" s="1"/>
  <c r="O11"/>
  <c r="R38" i="28"/>
  <c r="T5"/>
  <c r="T38" s="1"/>
  <c r="O7" i="16"/>
  <c r="P7" s="1"/>
  <c r="O6"/>
  <c r="P6" s="1"/>
  <c r="M38" i="5"/>
  <c r="L39"/>
  <c r="S8" i="16"/>
  <c r="T13"/>
  <c r="H41" i="5"/>
  <c r="I41" s="1"/>
  <c r="K41" s="1"/>
  <c r="H38"/>
  <c r="J7" i="2"/>
  <c r="J8" s="1"/>
  <c r="J4"/>
  <c r="O4"/>
  <c r="M4"/>
  <c r="P11" i="34"/>
  <c r="P15" i="28"/>
  <c r="P19" s="1"/>
  <c r="P15" i="26"/>
  <c r="K4" i="28"/>
  <c r="D18" i="24"/>
  <c r="G17" s="1"/>
  <c r="P11" i="8"/>
  <c r="P27" i="1"/>
  <c r="D37" i="2"/>
  <c r="G36" s="1"/>
  <c r="O76"/>
  <c r="K4" i="1"/>
  <c r="P11" i="33"/>
  <c r="P7" i="21"/>
  <c r="P3"/>
  <c r="P11" i="20"/>
  <c r="P11" i="18"/>
  <c r="P11" i="27"/>
  <c r="P16" i="26"/>
  <c r="P14"/>
  <c r="P8"/>
  <c r="P11" s="1"/>
  <c r="P8" i="24"/>
  <c r="K4" i="26"/>
  <c r="P8" i="19"/>
  <c r="P11" s="1"/>
  <c r="P16" i="14"/>
  <c r="P3" i="28"/>
  <c r="P11" i="14"/>
  <c r="P19" i="12"/>
  <c r="R17" i="24"/>
  <c r="T37" i="23"/>
  <c r="P6" i="21"/>
  <c r="P11" s="1"/>
  <c r="P11" i="15"/>
  <c r="P11" i="32"/>
  <c r="P15" i="14"/>
  <c r="P19" s="1"/>
  <c r="P28" i="1"/>
  <c r="P26"/>
  <c r="O62" i="2"/>
  <c r="T32" i="1"/>
  <c r="T36" i="2"/>
  <c r="O73"/>
  <c r="O74"/>
  <c r="N11" i="1"/>
  <c r="H39" i="5" l="1"/>
  <c r="I39" s="1"/>
  <c r="K39" s="1"/>
  <c r="I38"/>
  <c r="K38" s="1"/>
  <c r="M39"/>
  <c r="K14" s="1"/>
  <c r="L41"/>
  <c r="M41" s="1"/>
  <c r="O78" i="2"/>
  <c r="P31" i="1"/>
  <c r="P19" i="26"/>
  <c r="K4" i="24"/>
  <c r="K4" i="2"/>
  <c r="P12" i="16"/>
  <c r="W38" i="28"/>
  <c r="P11" i="1"/>
  <c r="P15" s="1"/>
  <c r="P3" i="31"/>
  <c r="O25" i="14"/>
  <c r="P25" s="1"/>
  <c r="O23"/>
  <c r="P23" s="1"/>
  <c r="O24"/>
  <c r="P24" s="1"/>
  <c r="O22"/>
  <c r="P22" s="1"/>
  <c r="P27" s="1"/>
  <c r="P11" i="24"/>
  <c r="M46" i="5" l="1"/>
  <c r="J13"/>
  <c r="O46" l="1"/>
  <c r="P46" s="1"/>
  <c r="J15"/>
  <c r="J16" s="1"/>
</calcChain>
</file>

<file path=xl/sharedStrings.xml><?xml version="1.0" encoding="utf-8"?>
<sst xmlns="http://schemas.openxmlformats.org/spreadsheetml/2006/main" count="697" uniqueCount="88">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</sst>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84678144"/>
        <c:axId val="84680064"/>
      </c:lineChart>
      <c:dateAx>
        <c:axId val="84678144"/>
        <c:scaling>
          <c:orientation val="minMax"/>
        </c:scaling>
        <c:axPos val="b"/>
        <c:numFmt formatCode="dd/mm/yy;@" sourceLinked="1"/>
        <c:majorTickMark val="none"/>
        <c:tickLblPos val="nextTo"/>
        <c:crossAx val="84680064"/>
        <c:crosses val="autoZero"/>
        <c:lblOffset val="100"/>
      </c:dateAx>
      <c:valAx>
        <c:axId val="84680064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46781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B13" sqref="B13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1634.8375036612269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840.56118456494096</v>
      </c>
      <c r="K4" s="4">
        <f>(J4/D42-1)</f>
        <v>-0.4093860180109623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2768.030479325108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5.0886400000000002E-3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5.0886400000000002E-3</v>
      </c>
      <c r="C12" s="40">
        <v>0</v>
      </c>
      <c r="D12" s="26">
        <f t="shared" si="0"/>
        <v>0</v>
      </c>
      <c r="E12" s="38">
        <f>(B12*J3)</f>
        <v>8.3190995146306665</v>
      </c>
      <c r="I12" t="s">
        <v>13</v>
      </c>
      <c r="J12">
        <f>(J11-B42)</f>
        <v>8.5844200000000037E-2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140.34131763179516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0.51415580000000005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0.51415579999999994</v>
      </c>
      <c r="D42" s="23">
        <f>(SUM(D5:D41))</f>
        <v>1423.1989255217843</v>
      </c>
      <c r="H42" t="s">
        <v>9</v>
      </c>
      <c r="I42" s="39">
        <f>D42/B42</f>
        <v>2768.030479325108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1.325699858302966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12.590535458914374</v>
      </c>
      <c r="K4" s="4">
        <f>(J4/D14-1)</f>
        <v>-0.62650907189038429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0.49271809999999999</v>
      </c>
      <c r="S5" s="40">
        <v>0</v>
      </c>
      <c r="T5" s="26">
        <f>(D6)</f>
        <v>0</v>
      </c>
      <c r="U5" s="38">
        <f>(R5*J3)</f>
        <v>0.65319631535330658</v>
      </c>
    </row>
    <row r="6" spans="2:21">
      <c r="B6" s="36">
        <v>0.49271809999999999</v>
      </c>
      <c r="C6" s="40">
        <v>0</v>
      </c>
      <c r="D6" s="26">
        <f>(B6*C6)</f>
        <v>0</v>
      </c>
      <c r="E6" s="38">
        <f>(B6*J3)</f>
        <v>0.65319631535330658</v>
      </c>
      <c r="M6" t="s">
        <v>11</v>
      </c>
      <c r="N6" s="29">
        <f>(SUM(R5:R7)/5)</f>
        <v>1.8994548999999998</v>
      </c>
      <c r="O6" s="38">
        <f>($C$5*Params!K8)</f>
        <v>4.9302941984076982</v>
      </c>
      <c r="P6" s="38">
        <f>(O6*N6)</f>
        <v>9.3648714736070744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1.8994548999999998</v>
      </c>
      <c r="O7" s="38">
        <f>($C$5*Params!K9)</f>
        <v>6.0680543980402435</v>
      </c>
      <c r="P7" s="38">
        <f>(O7*N7)</f>
        <v>11.52599565982409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0.27700054537425095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1.8994548999999998</v>
      </c>
      <c r="O8" s="38">
        <f>($C$5*Params!K10)</f>
        <v>8.3435747973053349</v>
      </c>
      <c r="P8" s="38">
        <f>(O8*N8)</f>
        <v>15.848244032258124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1.8994548999999998</v>
      </c>
      <c r="O9" s="38">
        <f>($C$5*Params!K11)</f>
        <v>15.170135995100608</v>
      </c>
      <c r="P9" s="38">
        <f>(O9*N9)</f>
        <v>28.814989149560223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65.554100315249514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3.5494834239022994</v>
      </c>
    </row>
    <row r="14" spans="2:21">
      <c r="B14" s="29">
        <f>(SUM(B5:B13))</f>
        <v>9.4972745000000014</v>
      </c>
      <c r="D14" s="38">
        <f>(SUM(D5:D13))</f>
        <v>33.710418410000003</v>
      </c>
      <c r="R14" s="29">
        <f>(SUM(R5:R13))</f>
        <v>9.4972744999999996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6.8847330728693557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8.3654061774763697</v>
      </c>
      <c r="K4" s="4">
        <f>(J4/D14-1)</f>
        <v>-0.23463804414671818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0.60541636942715482</v>
      </c>
      <c r="M6" t="s">
        <v>11</v>
      </c>
      <c r="N6" s="1">
        <f>(SUM($B$5:$B$7)/5)</f>
        <v>0.24301323200000002</v>
      </c>
      <c r="O6" s="38">
        <f>($C$5*Params!K8)</f>
        <v>12.800900900900901</v>
      </c>
      <c r="P6" s="38">
        <f>(O6*N6)</f>
        <v>3.1107883004396402</v>
      </c>
    </row>
    <row r="7" spans="2:16">
      <c r="B7" s="36">
        <v>1.7130090000000001E-2</v>
      </c>
      <c r="C7" s="40">
        <v>0</v>
      </c>
      <c r="D7" s="26">
        <f>(C7*B7)</f>
        <v>0</v>
      </c>
      <c r="E7" s="38">
        <f>(B7*J4)</f>
        <v>0.14330016070672619</v>
      </c>
      <c r="N7" s="1">
        <f>(SUM($B$5:$B$7)/5)</f>
        <v>0.24301323200000002</v>
      </c>
      <c r="O7" s="38">
        <f>($C$5*Params!K9)</f>
        <v>15.754954954954954</v>
      </c>
      <c r="P7" s="38">
        <f>(O7*N7)</f>
        <v>3.8286625236180183</v>
      </c>
    </row>
    <row r="8" spans="2:16">
      <c r="N8" s="1">
        <f>(SUM($B$5:$B$7)/5)</f>
        <v>0.24301323200000002</v>
      </c>
      <c r="O8" s="38">
        <f>($C$5*Params!K10)</f>
        <v>21.663063063063063</v>
      </c>
      <c r="P8" s="38">
        <f>(O8*N8)</f>
        <v>5.264410969974775</v>
      </c>
    </row>
    <row r="9" spans="2:16">
      <c r="N9" s="1">
        <f>(SUM($B$5:$B$7)/5)</f>
        <v>0.24301323200000002</v>
      </c>
      <c r="O9" s="38">
        <f>($C$5*Params!K11)</f>
        <v>39.387387387387385</v>
      </c>
      <c r="P9" s="38">
        <f>(O9*N9)</f>
        <v>9.5716563090450446</v>
      </c>
    </row>
    <row r="12" spans="2:16">
      <c r="P12" s="38">
        <f>(SUM(P6:P9))</f>
        <v>21.775518103077481</v>
      </c>
    </row>
    <row r="13" spans="2:16">
      <c r="F13" t="s">
        <v>9</v>
      </c>
      <c r="G13" s="38">
        <f>(D14/B14)</f>
        <v>8.995394950345748</v>
      </c>
    </row>
    <row r="14" spans="2:16">
      <c r="B14" s="19">
        <f>(SUM(B5:B13))</f>
        <v>1.2150661600000001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9.8965012696610124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27.024537231069012</v>
      </c>
      <c r="K4" s="4">
        <f>(J4/D13-1)</f>
        <v>-0.35894496639704043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1.2374410000000001E-2</v>
      </c>
      <c r="S5" s="40">
        <v>0</v>
      </c>
      <c r="T5" s="26">
        <f>(D6)</f>
        <v>0</v>
      </c>
      <c r="U5" s="38">
        <f>(R5*J3)</f>
        <v>0.12246336427630593</v>
      </c>
    </row>
    <row r="6" spans="2:22">
      <c r="B6" s="25">
        <v>1.2374410000000001E-2</v>
      </c>
      <c r="C6" s="40">
        <v>0</v>
      </c>
      <c r="D6" s="26">
        <f>(B6*C6)</f>
        <v>0</v>
      </c>
      <c r="E6" s="38">
        <f>(B6*J3)</f>
        <v>0.12246336427630593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0.52328298322634292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15.437834118607759</v>
      </c>
    </row>
    <row r="13" spans="2:22">
      <c r="B13" s="24">
        <f>(SUM(B5:B12))</f>
        <v>2.7307162900000002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2.7307162900000002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1.84060036011185E-3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1.7583001949611148</v>
      </c>
      <c r="K4" s="4">
        <f>(J4/D13-1)</f>
        <v>-0.379166581645212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215.2073861813721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127.37902448430715</v>
      </c>
      <c r="K4" s="4">
        <f>(J4/D17-1)</f>
        <v>-0.258008333729841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5.0573735752622445E-2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1.8271400000000001E-3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2.0440397539506723E-2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1.49716E-3</v>
      </c>
      <c r="C10" s="40">
        <v>0</v>
      </c>
      <c r="D10" s="26">
        <v>0</v>
      </c>
      <c r="E10" s="38">
        <f>(B10*J3)</f>
        <v>0.32219989029530305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0.59188964999999993</v>
      </c>
      <c r="D17" s="38">
        <f>(SUM(D5:D16))</f>
        <v>171.67177243999998</v>
      </c>
      <c r="F17" t="s">
        <v>9</v>
      </c>
      <c r="G17" s="38">
        <f>(SUM(D5:D16)/SUM(B5:B16))</f>
        <v>290.04016616948786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8.2897600000000004E-4</v>
      </c>
      <c r="O22" s="38">
        <f>($S$5*Params!K8)</f>
        <v>323.96134165178148</v>
      </c>
      <c r="P22" s="38">
        <f>(O22*N22)</f>
        <v>0.26855617715712721</v>
      </c>
    </row>
    <row r="23" spans="2:16">
      <c r="N23" s="24">
        <f>(($R$5+$R$7)/5)</f>
        <v>8.2897600000000004E-4</v>
      </c>
      <c r="O23" s="38">
        <f>($S$5*Params!K9)</f>
        <v>398.72165126373102</v>
      </c>
      <c r="P23" s="38">
        <f>(O23*N23)</f>
        <v>0.3305306795780027</v>
      </c>
    </row>
    <row r="24" spans="2:16">
      <c r="N24" s="24">
        <f>(($R$5+$R$7)/5)</f>
        <v>8.2897600000000004E-4</v>
      </c>
      <c r="O24" s="38">
        <f>($S$5*Params!K10)</f>
        <v>548.24227048763021</v>
      </c>
      <c r="P24" s="38">
        <f>(O24*N24)</f>
        <v>0.45447968441975378</v>
      </c>
    </row>
    <row r="25" spans="2:16">
      <c r="N25" s="24">
        <f>(($R$5+$R$7)/5)</f>
        <v>8.2897600000000004E-4</v>
      </c>
      <c r="O25" s="38">
        <f>($S$5*Params!K11)</f>
        <v>996.80412815932755</v>
      </c>
      <c r="P25" s="38">
        <f>(O25*N25)</f>
        <v>0.82632669894500677</v>
      </c>
    </row>
    <row r="26" spans="2:16">
      <c r="P26" s="38"/>
    </row>
    <row r="27" spans="2:16">
      <c r="P27" s="38">
        <f>(SUM(P22:P25))</f>
        <v>1.8798932400998907</v>
      </c>
    </row>
    <row r="37" spans="18:20">
      <c r="R37" s="51">
        <f>(SUM(R5:R27))</f>
        <v>0.59188965000000004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6.3637662732833708E-2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3.9049676958401416</v>
      </c>
      <c r="K4" s="4">
        <f>(J4/D13-1)</f>
        <v>-0.21900646083197173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0.24340701000000001</v>
      </c>
      <c r="C6" s="40">
        <v>0</v>
      </c>
      <c r="D6" s="26">
        <f>(B6*C6)</f>
        <v>0</v>
      </c>
      <c r="E6" s="38">
        <f>(B6*J3)</f>
        <v>1.5489853209187483E-2</v>
      </c>
      <c r="M6" t="s">
        <v>11</v>
      </c>
      <c r="N6" s="29">
        <f>($B$13/5)</f>
        <v>12.272505079999998</v>
      </c>
      <c r="O6" s="38">
        <f>($C$5*Params!K8)</f>
        <v>0.10634970155367125</v>
      </c>
      <c r="P6" s="38">
        <f>(O6*N6)</f>
        <v>1.3051772525739143</v>
      </c>
    </row>
    <row r="7" spans="2:16">
      <c r="N7" s="29">
        <f>($B$13/5)</f>
        <v>12.272505079999998</v>
      </c>
      <c r="O7" s="38">
        <f>($C$5*Params!K9)</f>
        <v>0.13089194037374924</v>
      </c>
      <c r="P7" s="38">
        <f>(O7*N7)</f>
        <v>1.6063720031678945</v>
      </c>
    </row>
    <row r="8" spans="2:16">
      <c r="N8" s="29">
        <f>($B$13/5)</f>
        <v>12.272505079999998</v>
      </c>
      <c r="O8" s="38">
        <f>($C$5*Params!K10)</f>
        <v>0.17997641801390521</v>
      </c>
      <c r="P8" s="38">
        <f>(O8*N8)</f>
        <v>2.2087615043558548</v>
      </c>
    </row>
    <row r="9" spans="2:16">
      <c r="N9" s="29">
        <f>($B$13/5)</f>
        <v>12.272505079999998</v>
      </c>
      <c r="O9" s="38">
        <f>($C$5*Params!K11)</f>
        <v>0.32722985093437307</v>
      </c>
      <c r="P9" s="38">
        <f>(O9*N9)</f>
        <v>4.015930007919736</v>
      </c>
    </row>
    <row r="11" spans="2:16">
      <c r="P11" s="38">
        <f>(SUM(P6:P9))</f>
        <v>9.1362407680173998</v>
      </c>
    </row>
    <row r="12" spans="2:16">
      <c r="F12" t="s">
        <v>9</v>
      </c>
      <c r="G12" s="38">
        <f>(D13/B13)</f>
        <v>8.1482956697215725E-2</v>
      </c>
    </row>
    <row r="13" spans="2:16">
      <c r="B13" s="29">
        <f>(SUM(B5:B12))</f>
        <v>61.362525399999996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4.2723152163269553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25.781381744616404</v>
      </c>
      <c r="K4" s="4">
        <f>(J4/D14-1)</f>
        <v>-0.24603372448213923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3.0936910000000001E-2</v>
      </c>
      <c r="S5" s="40">
        <v>0</v>
      </c>
      <c r="T5" s="26">
        <f>(D6)</f>
        <v>0</v>
      </c>
      <c r="U5">
        <f>(R5*J3)</f>
        <v>0.13217223133913755</v>
      </c>
    </row>
    <row r="6" spans="2:21">
      <c r="B6" s="25">
        <v>3.0936910000000001E-2</v>
      </c>
      <c r="C6" s="40">
        <v>0</v>
      </c>
      <c r="D6" s="26">
        <f>(B6*C6)</f>
        <v>0</v>
      </c>
      <c r="E6" s="38">
        <f>(B6*J3)</f>
        <v>0.13217223133913755</v>
      </c>
      <c r="M6" t="s">
        <v>11</v>
      </c>
      <c r="N6" s="24">
        <f>($B$14/5)</f>
        <v>1.2069044740000001</v>
      </c>
      <c r="O6" s="38">
        <f>($S$6*Params!K8)</f>
        <v>7.4495368550926697</v>
      </c>
      <c r="P6" s="38">
        <f>(O6*N6)</f>
        <v>8.9908793596392336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1.2069044740000001</v>
      </c>
      <c r="O7" s="38">
        <f>($S$6*Params!K9)</f>
        <v>9.1686607447294399</v>
      </c>
      <c r="P7" s="38">
        <f>(O7*N7)</f>
        <v>11.065697673402134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1.2069044740000001</v>
      </c>
      <c r="O8" s="38">
        <f>($C$5*Params!K10)</f>
        <v>12.60690852400298</v>
      </c>
      <c r="P8" s="38">
        <f>(O8*N8)</f>
        <v>15.215334300927935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1.2069044740000001</v>
      </c>
      <c r="O9" s="38">
        <f>($C$5*Params!K11)</f>
        <v>22.921651861823598</v>
      </c>
      <c r="P9" s="38">
        <f>(O9*N9)</f>
        <v>27.664244183505332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62.936155517474631</v>
      </c>
    </row>
    <row r="13" spans="2:21">
      <c r="F13" t="s">
        <v>9</v>
      </c>
      <c r="G13" s="38">
        <f>(D14/B14)</f>
        <v>5.6664539980817059</v>
      </c>
      <c r="N13" s="24"/>
      <c r="P13" s="38"/>
      <c r="R13" s="24">
        <f>(SUM(R5:R12))</f>
        <v>6.0345223699999995</v>
      </c>
      <c r="T13" s="38">
        <f>(SUM(T5:T12))</f>
        <v>34.194343410000002</v>
      </c>
    </row>
    <row r="14" spans="2:21">
      <c r="B14">
        <f>(SUM(B5:B13))</f>
        <v>6.0345223700000004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24.679554624308679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3.0470037083279968</v>
      </c>
      <c r="K4" s="4">
        <f>(J4/D13-1)</f>
        <v>-0.41403774839846219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6.4537035342567203E-2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3.274545453718785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5.6120567058014004</v>
      </c>
      <c r="K4" s="4">
        <f>(J4/D10-1)</f>
        <v>-0.34130789838011732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4.0995671807832331E-3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1.526512757152156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6.9687223442808692</v>
      </c>
      <c r="K4" s="4">
        <f>(J4/D10-1)</f>
        <v>-0.31477656398418197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2.3407455027405731E-2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A41" sqref="A41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25859.820322365151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753.92573541894012</v>
      </c>
      <c r="K4" s="4">
        <f>(J4/D37-1)</f>
        <v>9.0010431594073737E-2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3.3572000000000002E-4</v>
      </c>
      <c r="C6" s="40">
        <v>0</v>
      </c>
      <c r="D6" s="26">
        <f>(B6*C6)</f>
        <v>0</v>
      </c>
      <c r="E6" s="38">
        <f>(B6*J3)</f>
        <v>8.6816588786244289</v>
      </c>
      <c r="I6" t="s">
        <v>11</v>
      </c>
      <c r="J6">
        <v>0.03</v>
      </c>
      <c r="R6" s="24">
        <f t="shared" si="0"/>
        <v>3.3572000000000002E-4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8.4566999999999282E-4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21.868874252014351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23724.378751629687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2.8425059999999999E-2</v>
      </c>
      <c r="T36" s="38">
        <f>(SUM(T5:T25))</f>
        <v>507.58980017000005</v>
      </c>
    </row>
    <row r="37" spans="2:20">
      <c r="B37">
        <f>(SUM(B5:B36))</f>
        <v>2.9154330000000006E-2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6.2199337423341019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7.6539025824221376</v>
      </c>
      <c r="K4" s="4">
        <f>(J4/D10-1)</f>
        <v>-7.8952757831271092E-2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9.4401178394153129E-3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O36" sqref="O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62.744256397187968</v>
      </c>
      <c r="M3" t="s">
        <v>4</v>
      </c>
      <c r="N3" s="24">
        <f>(INDEX(N5:N15,MATCH(MAX(O6),O5:O15,0))/0.9)</f>
        <v>3.6353446666666671E-2</v>
      </c>
      <c r="O3" s="39">
        <f>(MAX(O6)*0.85)</f>
        <v>76.033733733733726</v>
      </c>
      <c r="P3" s="35">
        <f>(O3*N3)</f>
        <v>2.7640882841568235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10.264364903586742</v>
      </c>
      <c r="K4" s="4">
        <f>(J4/D15-1)</f>
        <v>3.2748827794201851E-2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3.971209475890821E-2</v>
      </c>
      <c r="M6" t="s">
        <v>11</v>
      </c>
      <c r="N6" s="51">
        <f>(SUM(R$5:R$8)/5)</f>
        <v>3.2718102000000006E-2</v>
      </c>
      <c r="O6" s="38">
        <f>($C$7*Params!K8)</f>
        <v>89.451451451451447</v>
      </c>
      <c r="P6" s="38">
        <f>(O6*N6)</f>
        <v>2.9266817126366371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3.2718102000000006E-2</v>
      </c>
      <c r="O7" s="38">
        <f>($C$7*Params!K9)</f>
        <v>110.09409409409409</v>
      </c>
      <c r="P7" s="38">
        <f>(O7*N7)</f>
        <v>3.6020698001681688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3.2718102000000006E-2</v>
      </c>
      <c r="O8" s="38">
        <f>($C$7*Params!K10)</f>
        <v>151.37937937937937</v>
      </c>
      <c r="P8" s="38">
        <f>(O8*N8)</f>
        <v>4.9528459752312317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1.1869804056043738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3.2718102000000006E-2</v>
      </c>
      <c r="O9" s="38">
        <f>($C$7*Params!K11)</f>
        <v>275.23523523523522</v>
      </c>
      <c r="P9" s="38">
        <f>(O9*N9)</f>
        <v>9.0051745004204218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20.486771988456461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60.754614005421217</v>
      </c>
    </row>
    <row r="15" spans="2:21">
      <c r="B15" s="1">
        <f>(SUM(B5:B14))</f>
        <v>0.16359050999999999</v>
      </c>
      <c r="D15" s="38">
        <f>(SUM(D5:D14))</f>
        <v>9.9388782899999999</v>
      </c>
    </row>
    <row r="21" spans="18:20">
      <c r="R21">
        <f>(SUM(R5:R20))</f>
        <v>0.16359051000000002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:C13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6: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4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0.41974599803318863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1.0786343368515041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1.8847397026546413E-2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6.0893185417970807E-5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20.688383142479097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0.27974324946956708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3.7809897577556031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0.54241480589762503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26.539491740311384</v>
      </c>
      <c r="K4" s="4">
        <f>(J4/D18-1)</f>
        <v>-0.39910133258988112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0.2784297</v>
      </c>
      <c r="C6" s="40">
        <v>0</v>
      </c>
      <c r="D6" s="26">
        <f>(B6*C6)</f>
        <v>0</v>
      </c>
      <c r="E6" s="38">
        <f>(B6*J3)</f>
        <v>0.15102439168163398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0.2784297</v>
      </c>
      <c r="S6" s="40">
        <v>0</v>
      </c>
      <c r="T6" s="26">
        <f>(D6)</f>
        <v>0</v>
      </c>
      <c r="U6" s="38">
        <f>(R6*J3)</f>
        <v>0.15102439168163398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0.9026726723083609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48.928405810000001</v>
      </c>
      <c r="S17" s="38"/>
      <c r="T17" s="38">
        <f>(SUM(T5:T12))</f>
        <v>44.166334824300641</v>
      </c>
    </row>
    <row r="18" spans="2:20">
      <c r="B18" s="19">
        <f>(SUM(B5:B17))</f>
        <v>48.928405810000008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0.38151246817369122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20.847596149691846</v>
      </c>
      <c r="K4" s="4">
        <f>(J4/D10-1)</f>
        <v>-0.47341257515302237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0.90838336134262732</v>
      </c>
      <c r="M6" t="s">
        <v>11</v>
      </c>
      <c r="N6" s="29">
        <f>($B$10/5)</f>
        <v>10.928919964</v>
      </c>
      <c r="O6" s="38">
        <f>($C$5*Params!K8)</f>
        <v>0.98505771545924514</v>
      </c>
      <c r="P6" s="38">
        <f>(O6*N6)</f>
        <v>10.765616932174776</v>
      </c>
    </row>
    <row r="7" spans="2:16">
      <c r="B7" s="36">
        <v>1.5894120000000001E-2</v>
      </c>
      <c r="C7" s="40">
        <v>0</v>
      </c>
      <c r="D7" s="26">
        <f>(B7*C7)</f>
        <v>0</v>
      </c>
      <c r="E7" s="38">
        <f>(B7*J4)</f>
        <v>0.33135419491474016</v>
      </c>
      <c r="N7" s="29">
        <f>($B$10/5)</f>
        <v>10.928919964</v>
      </c>
      <c r="O7" s="38">
        <f>($C$5*Params!K9)</f>
        <v>1.2123787267190709</v>
      </c>
      <c r="P7" s="38">
        <f>(O7*N7)</f>
        <v>13.249990070368954</v>
      </c>
    </row>
    <row r="8" spans="2:16">
      <c r="N8" s="29">
        <f>($B$10/5)</f>
        <v>10.928919964</v>
      </c>
      <c r="O8" s="38">
        <f>($C$5*Params!K10)</f>
        <v>1.6670207492387226</v>
      </c>
      <c r="P8" s="38">
        <f>(O8*N8)</f>
        <v>18.218736346757314</v>
      </c>
    </row>
    <row r="9" spans="2:16">
      <c r="F9" t="s">
        <v>9</v>
      </c>
      <c r="G9" s="38">
        <f>(D10/B10)</f>
        <v>0.7244997699756236</v>
      </c>
      <c r="N9" s="29">
        <f>($B$10/5)</f>
        <v>10.928919964</v>
      </c>
      <c r="O9" s="38">
        <f>($C$5*Params!K11)</f>
        <v>3.0309468167976772</v>
      </c>
      <c r="P9" s="38">
        <f>(O9*N9)</f>
        <v>33.124975175922387</v>
      </c>
    </row>
    <row r="10" spans="2:16">
      <c r="B10" s="29">
        <f>(SUM(B5:B9))</f>
        <v>54.644599820000003</v>
      </c>
      <c r="D10" s="38">
        <f>(SUM(D5:D9))</f>
        <v>39.590000000000003</v>
      </c>
    </row>
    <row r="11" spans="2:16">
      <c r="P11" s="38">
        <f>(SUM(P6:P9))</f>
        <v>75.359318525223429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1.160993606646298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23.887096519798213</v>
      </c>
      <c r="K4" s="4">
        <f>(J4/D19-1)</f>
        <v>-0.34733057904822429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7.0467296431049584E-2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0.29250153015494079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0.30694038872852336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7.6217107442318442E-6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3.3516323612228947</v>
      </c>
      <c r="K4" s="4">
        <f>(J4/D13-1)</f>
        <v>-0.33367149876284408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1.6490333366220018E-3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0"/>
  <sheetViews>
    <sheetView tabSelected="1"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19.55340503928856</v>
      </c>
      <c r="M3" t="s">
        <v>4</v>
      </c>
      <c r="N3" s="24">
        <f>(INDEX(N5:N26,MATCH(MAX(O6:O7,O23,O14),O5:O26,0))/0.9)</f>
        <v>0.11333333333333333</v>
      </c>
      <c r="O3" s="39">
        <f>(MAX(O14,O23,O6:O7)*0.85)</f>
        <v>18.797183333333333</v>
      </c>
      <c r="P3" s="38">
        <f>(O3*N3)</f>
        <v>2.1303474444444443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(B36*J3)</f>
        <v>154.10429796606894</v>
      </c>
      <c r="K4" s="4">
        <f>(J4/D36-1)</f>
        <v>-0.22194557878151377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0.106217334</v>
      </c>
      <c r="O8" s="38">
        <f>($C$16*Params!K10)</f>
        <v>28.255152590055655</v>
      </c>
      <c r="P8" s="38">
        <f>(O8*N8)</f>
        <v>3.0011869798789066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0.106217334</v>
      </c>
      <c r="O9" s="38">
        <f>($C$16*Params!K11)</f>
        <v>51.373004709192095</v>
      </c>
      <c r="P9" s="38">
        <f>(O9*N9)</f>
        <v>5.4567035997798294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12.306157645605122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4.1062150582505973E-2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0.12046878264132327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3.4193309999999998E-2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1.0319857004825765E-2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3.4193309999999998E-2</v>
      </c>
      <c r="C18" s="40">
        <v>0</v>
      </c>
      <c r="D18" s="26">
        <v>0</v>
      </c>
      <c r="E18" s="39">
        <f>B18*J3</f>
        <v>0.66859564006395589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(B28+B25+B33+B34)</f>
        <v>2.6283669999999995E-2</v>
      </c>
      <c r="S20" s="38">
        <v>0</v>
      </c>
      <c r="T20" s="38">
        <f>(D28+D25+D33+D34)</f>
        <v>-0.2870919999999999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S22" s="39">
        <f>T22/R22</f>
        <v>22.114333333333335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C35" s="38"/>
      <c r="D35" s="38"/>
      <c r="E35" s="38"/>
      <c r="S35" s="38"/>
      <c r="T35" s="38"/>
    </row>
    <row r="36" spans="2:23">
      <c r="B36" s="24">
        <f>(SUM(B5:B35))</f>
        <v>7.8812001109999992</v>
      </c>
      <c r="C36" s="38"/>
      <c r="D36" s="38">
        <f>(SUM(D5:D35))</f>
        <v>198.06364923000001</v>
      </c>
      <c r="E36" s="38"/>
      <c r="F36" t="s">
        <v>9</v>
      </c>
      <c r="G36" s="38">
        <f>(D36/B36)</f>
        <v>25.131153433543368</v>
      </c>
      <c r="S36" s="38"/>
      <c r="T36" s="38"/>
    </row>
    <row r="37" spans="2:23">
      <c r="K37">
        <v>21</v>
      </c>
      <c r="M37" s="24"/>
      <c r="S37" s="38"/>
      <c r="T37" s="38"/>
    </row>
    <row r="38" spans="2:23">
      <c r="R38" s="24">
        <f>(SUM(R5:R37))</f>
        <v>7.8812001110000001</v>
      </c>
      <c r="S38" s="38"/>
      <c r="T38" s="38">
        <f>(SUM(T5:T37))</f>
        <v>198.06128967000001</v>
      </c>
      <c r="V38" t="s">
        <v>9</v>
      </c>
      <c r="W38" s="38">
        <f>(T38/R38)</f>
        <v>25.130854042591892</v>
      </c>
    </row>
    <row r="40" spans="2:23">
      <c r="N40" s="24"/>
    </row>
  </sheetData>
  <conditionalFormatting sqref="C5 C8:C10 S5">
    <cfRule type="cellIs" dxfId="85" priority="85" operator="lessThan">
      <formula>$J$3</formula>
    </cfRule>
    <cfRule type="cellIs" dxfId="84" priority="86" operator="greaterThan">
      <formula>$J$3</formula>
    </cfRule>
  </conditionalFormatting>
  <conditionalFormatting sqref="C16:C17">
    <cfRule type="cellIs" dxfId="83" priority="69" operator="lessThan">
      <formula>$J$3</formula>
    </cfRule>
    <cfRule type="cellIs" dxfId="82" priority="70" operator="greaterThan">
      <formula>$J$3</formula>
    </cfRule>
    <cfRule type="cellIs" dxfId="81" priority="71" operator="lessThan">
      <formula>$J$3</formula>
    </cfRule>
    <cfRule type="cellIs" dxfId="80" priority="72" operator="greaterThan">
      <formula>$J$3</formula>
    </cfRule>
    <cfRule type="cellIs" dxfId="79" priority="79" operator="lessThan">
      <formula>$J$3</formula>
    </cfRule>
    <cfRule type="cellIs" dxfId="78" priority="80" operator="greaterThan">
      <formula>$J$3</formula>
    </cfRule>
  </conditionalFormatting>
  <conditionalFormatting sqref="C19:C20 G36">
    <cfRule type="cellIs" dxfId="77" priority="63" operator="lessThan">
      <formula>$J$3</formula>
    </cfRule>
    <cfRule type="cellIs" dxfId="76" priority="64" operator="greaterThan">
      <formula>$J$3</formula>
    </cfRule>
    <cfRule type="cellIs" dxfId="75" priority="65" operator="lessThan">
      <formula>$J$3</formula>
    </cfRule>
    <cfRule type="cellIs" dxfId="74" priority="66" operator="greaterThan">
      <formula>$J$3</formula>
    </cfRule>
    <cfRule type="cellIs" dxfId="73" priority="67" operator="lessThan">
      <formula>$J$3</formula>
    </cfRule>
    <cfRule type="cellIs" dxfId="72" priority="68" operator="greaterThan">
      <formula>$J$3</formula>
    </cfRule>
    <cfRule type="cellIs" dxfId="71" priority="77" operator="lessThan">
      <formula>$J$3</formula>
    </cfRule>
    <cfRule type="cellIs" dxfId="70" priority="78" operator="greaterThan">
      <formula>$J$3</formula>
    </cfRule>
  </conditionalFormatting>
  <conditionalFormatting sqref="C27:C28 C30:C31">
    <cfRule type="cellIs" dxfId="69" priority="55" operator="lessThan">
      <formula>$J$3</formula>
    </cfRule>
    <cfRule type="cellIs" dxfId="68" priority="56" operator="greaterThan">
      <formula>$J$3</formula>
    </cfRule>
    <cfRule type="cellIs" dxfId="67" priority="57" operator="lessThan">
      <formula>$J$3</formula>
    </cfRule>
    <cfRule type="cellIs" dxfId="66" priority="58" operator="greaterThan">
      <formula>$J$3</formula>
    </cfRule>
    <cfRule type="cellIs" dxfId="65" priority="59" operator="lessThan">
      <formula>$J$3</formula>
    </cfRule>
    <cfRule type="cellIs" dxfId="64" priority="60" operator="greaterThan">
      <formula>$J$3</formula>
    </cfRule>
    <cfRule type="cellIs" dxfId="63" priority="61" operator="lessThan">
      <formula>$J$3</formula>
    </cfRule>
    <cfRule type="cellIs" dxfId="62" priority="62" operator="greaterThan">
      <formula>$J$3</formula>
    </cfRule>
    <cfRule type="cellIs" dxfId="61" priority="75" operator="lessThan">
      <formula>$J$3</formula>
    </cfRule>
    <cfRule type="cellIs" dxfId="60" priority="76" operator="greaterThan">
      <formula>$J$3</formula>
    </cfRule>
  </conditionalFormatting>
  <conditionalFormatting sqref="O8:O9 O15:O17 O24:O26 S12:S13 S15:S16">
    <cfRule type="cellIs" dxfId="59" priority="49" operator="lessThan">
      <formula>$J$3</formula>
    </cfRule>
    <cfRule type="cellIs" dxfId="58" priority="50" operator="greaterThan">
      <formula>$J$3</formula>
    </cfRule>
    <cfRule type="cellIs" dxfId="57" priority="51" operator="lessThan">
      <formula>$J$3</formula>
    </cfRule>
    <cfRule type="cellIs" dxfId="56" priority="52" operator="greaterThan">
      <formula>$J$3</formula>
    </cfRule>
  </conditionalFormatting>
  <conditionalFormatting sqref="O3">
    <cfRule type="cellIs" dxfId="55" priority="31" operator="greaterThan">
      <formula>$J$3</formula>
    </cfRule>
    <cfRule type="cellIs" dxfId="54" priority="32" operator="lessThan">
      <formula>$J$3</formula>
    </cfRule>
  </conditionalFormatting>
  <conditionalFormatting sqref="W38">
    <cfRule type="cellIs" dxfId="53" priority="1" operator="lessThan">
      <formula>$J$3</formula>
    </cfRule>
    <cfRule type="cellIs" dxfId="52" priority="2" operator="greaterThan">
      <formula>$J$3</formula>
    </cfRule>
    <cfRule type="cellIs" dxfId="51" priority="3" operator="lessThan">
      <formula>$J$3</formula>
    </cfRule>
    <cfRule type="cellIs" dxfId="50" priority="4" operator="greaterThan">
      <formula>$J$3</formula>
    </cfRule>
    <cfRule type="cellIs" dxfId="49" priority="5" operator="lessThan">
      <formula>$J$3</formula>
    </cfRule>
    <cfRule type="cellIs" dxfId="48" priority="6" operator="greaterThan">
      <formula>$J$3</formula>
    </cfRule>
    <cfRule type="cellIs" dxfId="47" priority="7" operator="lessThan">
      <formula>$J$3</formula>
    </cfRule>
    <cfRule type="cellIs" dxfId="46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7.8944454506746572E-2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0.73234973828013139</v>
      </c>
      <c r="K4" s="4">
        <f>(J4/D13-1)</f>
        <v>0.46469947656026278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1.3855860935519843E-2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0.14646994765602625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45" priority="7" operator="lessThan">
      <formula>$J$3</formula>
    </cfRule>
    <cfRule type="cellIs" dxfId="44" priority="8" operator="greaterThan">
      <formula>$J$3</formula>
    </cfRule>
  </conditionalFormatting>
  <conditionalFormatting sqref="O6:O9">
    <cfRule type="cellIs" dxfId="43" priority="5" operator="lessThan">
      <formula>$J$3</formula>
    </cfRule>
    <cfRule type="cellIs" dxfId="42" priority="6" operator="greaterThan">
      <formula>$J$3</formula>
    </cfRule>
    <cfRule type="cellIs" dxfId="41" priority="1" operator="lessThan">
      <formula>$J$3</formula>
    </cfRule>
    <cfRule type="cellIs" dxfId="4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4.3377465592252467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7.32219448829761</v>
      </c>
      <c r="K4" s="4">
        <f>(J4/D10-1)</f>
        <v>-0.23247437229584789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7.953778845926596E-3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9" priority="5" operator="lessThan">
      <formula>$J$3</formula>
    </cfRule>
    <cfRule type="cellIs" dxfId="38" priority="6" operator="greaterThan">
      <formula>$J$3</formula>
    </cfRule>
  </conditionalFormatting>
  <conditionalFormatting sqref="O6:O9">
    <cfRule type="cellIs" dxfId="37" priority="3" operator="lessThan">
      <formula>$J$3</formula>
    </cfRule>
    <cfRule type="cellIs" dxfId="36" priority="4" operator="greaterThan">
      <formula>$J$3</formula>
    </cfRule>
  </conditionalFormatting>
  <conditionalFormatting sqref="G9">
    <cfRule type="cellIs" dxfId="35" priority="1" operator="lessThan">
      <formula>$J$3</formula>
    </cfRule>
    <cfRule type="cellIs" dxfId="3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0.503557755959949</v>
      </c>
      <c r="M3" t="s">
        <v>4</v>
      </c>
      <c r="N3" s="19">
        <f>(INDEX(N5:N13,MATCH(MAX(O6:O7),O5:O13,0))/0.9)</f>
        <v>12.111111111111111</v>
      </c>
      <c r="O3" s="37">
        <f>(MAX(O6:O7)*0.85)</f>
        <v>0.48540838895304461</v>
      </c>
      <c r="P3" s="38">
        <f>(O3*N3)</f>
        <v>5.8788349328757628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17.058567417966444</v>
      </c>
      <c r="K4" s="4">
        <f>(J4/D13-1)</f>
        <v>2.2469126216081481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54.203479709999996</v>
      </c>
      <c r="S5" s="38">
        <f>(T5/R5)</f>
        <v>0.35237590099729788</v>
      </c>
      <c r="T5" s="38">
        <f>(SUM(D5:D7))</f>
        <v>19.100000000000001</v>
      </c>
    </row>
    <row r="6" spans="2:20">
      <c r="B6" s="20">
        <v>0.62846824000000001</v>
      </c>
      <c r="C6" s="40">
        <v>0</v>
      </c>
      <c r="D6" s="40">
        <f>(B6*C6)</f>
        <v>0</v>
      </c>
      <c r="E6" s="38">
        <f>(B6*J3)</f>
        <v>0.31647005662649869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v>10.9</v>
      </c>
      <c r="O7" s="38">
        <f>($C$5*Params!K9)</f>
        <v>0.57106869288593487</v>
      </c>
      <c r="P7" s="38">
        <f>(O7*N7)</f>
        <v>6.22464875245669</v>
      </c>
      <c r="Q7" t="s">
        <v>12</v>
      </c>
      <c r="R7" s="19">
        <f>B9+B10</f>
        <v>-9.5673905899999987</v>
      </c>
      <c r="S7" s="38">
        <f>T7/R7</f>
        <v>0.91911390961618522</v>
      </c>
      <c r="T7" s="39">
        <f>D9+D10</f>
        <v>-8.7935217699999999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(B$13/3)</f>
        <v>11.292029706666668</v>
      </c>
      <c r="O8" s="38">
        <f>($C$5*Params!K10)</f>
        <v>0.78521945271816052</v>
      </c>
      <c r="P8" s="38">
        <f>(O8*N8)</f>
        <v>8.8667213863460113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(B$13/3)</f>
        <v>11.292029706666668</v>
      </c>
      <c r="O9" s="38">
        <f>($C$5*Params!K11)</f>
        <v>1.4276717322148371</v>
      </c>
      <c r="P9" s="38">
        <f>(O9*N9)</f>
        <v>16.1213116115382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P11" s="38">
        <f>(SUM(P6:P9))</f>
        <v>36.265379110340902</v>
      </c>
    </row>
    <row r="12" spans="2:20">
      <c r="F12" t="s">
        <v>9</v>
      </c>
      <c r="G12" s="38">
        <f>(D13/B13)</f>
        <v>0.15508817595175819</v>
      </c>
    </row>
    <row r="13" spans="2:20">
      <c r="B13" s="19">
        <f>(SUM(B5:B12))</f>
        <v>33.876089120000003</v>
      </c>
      <c r="D13" s="38">
        <f>(SUM(D5:D12))</f>
        <v>5.2537808700000017</v>
      </c>
    </row>
    <row r="17" spans="14:20">
      <c r="R17">
        <f>(SUM(R5:R16))</f>
        <v>33.876089120000003</v>
      </c>
      <c r="T17" s="38">
        <f>(SUM(T5:T16))</f>
        <v>5.2537808700000017</v>
      </c>
    </row>
    <row r="24" spans="14:20">
      <c r="N24" s="19"/>
    </row>
  </sheetData>
  <conditionalFormatting sqref="C5 C7 G12 O9 S5">
    <cfRule type="cellIs" dxfId="33" priority="15" operator="lessThan">
      <formula>$J$3</formula>
    </cfRule>
    <cfRule type="cellIs" dxfId="32" priority="16" operator="greaterThan">
      <formula>$J$3</formula>
    </cfRule>
  </conditionalFormatting>
  <conditionalFormatting sqref="O3">
    <cfRule type="cellIs" dxfId="31" priority="9" operator="greaterThan">
      <formula>$J$3</formula>
    </cfRule>
    <cfRule type="cellIs" dxfId="30" priority="10" operator="lessThan">
      <formula>$J$3</formula>
    </cfRule>
  </conditionalFormatting>
  <conditionalFormatting sqref="C10">
    <cfRule type="cellIs" dxfId="29" priority="3" operator="lessThan">
      <formula>$J$3</formula>
    </cfRule>
    <cfRule type="cellIs" dxfId="28" priority="4" operator="greaterThan">
      <formula>$J$3</formula>
    </cfRule>
  </conditionalFormatting>
  <conditionalFormatting sqref="O8"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workbookViewId="0">
      <selection activeCell="J4" sqref="J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8.6929413788514251E-2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3.5541079283207901</v>
      </c>
      <c r="K4" s="4">
        <f>(J4/D11-1)</f>
        <v>1.100146857096727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0.67357986024544003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1.9697623833330851</v>
      </c>
      <c r="K4" s="4">
        <f>(J4/D10-1)</f>
        <v>-0.34341253888897161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5.8301330341767703E-3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3.4945817406855562</v>
      </c>
      <c r="K4" s="4">
        <f>(J4/D10-1)</f>
        <v>0.16486058022851879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0.1198025199478242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0.72885457085857286</v>
      </c>
      <c r="K4" s="4">
        <f>(J4/D9-1)</f>
        <v>-0.97475175045608431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N6" sqref="N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631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1.458207520187316E-3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6.0157168524674045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-42.943999999999939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-262.93828314753256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-192.58828314753256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631</v>
      </c>
      <c r="E34">
        <f t="shared" ref="E34:E40" si="1">C34*D34</f>
        <v>3946.2739999999999</v>
      </c>
      <c r="F34" s="29">
        <f t="shared" ref="F34:F40" si="2">E34*$N$5</f>
        <v>3287.2462419999997</v>
      </c>
      <c r="G34" s="38">
        <v>3.5</v>
      </c>
      <c r="H34" s="30">
        <f>G50</f>
        <v>1.5615590400000001</v>
      </c>
      <c r="I34" s="39">
        <f t="shared" ref="I34:I41" si="3">((F34-H34*D34)*$J$3-G34)</f>
        <v>-0.14334848161047775</v>
      </c>
      <c r="J34">
        <v>1</v>
      </c>
      <c r="K34" s="44">
        <f t="shared" ref="K34:K40" si="4">I34*J34</f>
        <v>-0.14334848161047775</v>
      </c>
      <c r="L34" s="31">
        <v>24</v>
      </c>
      <c r="M34" s="31">
        <f t="shared" ref="M34:M40" si="5">L34*J34</f>
        <v>24</v>
      </c>
    </row>
    <row r="35" spans="2:16">
      <c r="B35" s="8" t="s">
        <v>42</v>
      </c>
      <c r="C35">
        <v>0.96599999999999997</v>
      </c>
      <c r="D35">
        <f>$H$2</f>
        <v>631</v>
      </c>
      <c r="E35">
        <f t="shared" si="1"/>
        <v>609.54599999999994</v>
      </c>
      <c r="F35" s="29">
        <f t="shared" si="2"/>
        <v>507.7518179999999</v>
      </c>
      <c r="G35" s="38">
        <v>3.5</v>
      </c>
      <c r="H35" s="30">
        <f>G51</f>
        <v>0.21337130135885166</v>
      </c>
      <c r="I35" s="39">
        <f t="shared" si="3"/>
        <v>-2.9559215910670402</v>
      </c>
      <c r="J35">
        <v>1</v>
      </c>
      <c r="K35" s="44">
        <f t="shared" si="4"/>
        <v>-2.9559215910670402</v>
      </c>
      <c r="L35" s="31">
        <v>4.91</v>
      </c>
      <c r="M35" s="31">
        <f t="shared" si="5"/>
        <v>4.91</v>
      </c>
    </row>
    <row r="36" spans="2:16">
      <c r="B36" s="8" t="s">
        <v>44</v>
      </c>
      <c r="C36">
        <v>0.85099999999999998</v>
      </c>
      <c r="D36">
        <f>$H$2</f>
        <v>631</v>
      </c>
      <c r="E36">
        <f t="shared" si="1"/>
        <v>536.98099999999999</v>
      </c>
      <c r="F36" s="29">
        <f t="shared" si="2"/>
        <v>447.30517299999997</v>
      </c>
      <c r="G36" s="38">
        <v>3.5</v>
      </c>
      <c r="H36" s="30">
        <f>G52</f>
        <v>0.18479602162162162</v>
      </c>
      <c r="I36" s="39">
        <f t="shared" si="3"/>
        <v>-3.0177724013716292</v>
      </c>
      <c r="J36">
        <v>1</v>
      </c>
      <c r="K36" s="44">
        <f t="shared" si="4"/>
        <v>-3.0177724013716292</v>
      </c>
      <c r="L36" s="31">
        <v>3.5</v>
      </c>
      <c r="M36" s="31">
        <f t="shared" si="5"/>
        <v>3.5</v>
      </c>
    </row>
    <row r="37" spans="2:16">
      <c r="B37" s="8" t="s">
        <v>44</v>
      </c>
      <c r="C37">
        <v>0.85099999999999998</v>
      </c>
      <c r="D37">
        <f>$H$2-34</f>
        <v>597</v>
      </c>
      <c r="E37">
        <f t="shared" si="1"/>
        <v>508.04699999999997</v>
      </c>
      <c r="F37" s="29">
        <f t="shared" si="2"/>
        <v>423.20315099999993</v>
      </c>
      <c r="G37" s="38">
        <v>0</v>
      </c>
      <c r="H37" s="30">
        <f>G52</f>
        <v>0.18479602162162162</v>
      </c>
      <c r="I37" s="39">
        <f t="shared" si="3"/>
        <v>0.45624386114284826</v>
      </c>
      <c r="J37">
        <v>3</v>
      </c>
      <c r="K37" s="44">
        <f t="shared" si="4"/>
        <v>1.3687315834285447</v>
      </c>
      <c r="L37" s="31">
        <f>L36</f>
        <v>3.5</v>
      </c>
      <c r="M37" s="31">
        <f t="shared" si="5"/>
        <v>10.5</v>
      </c>
    </row>
    <row r="38" spans="2:16">
      <c r="B38" s="8" t="s">
        <v>44</v>
      </c>
      <c r="C38">
        <v>0.85099999999999998</v>
      </c>
      <c r="D38">
        <f>$H$2-34-58</f>
        <v>539</v>
      </c>
      <c r="E38">
        <f t="shared" si="1"/>
        <v>458.68899999999996</v>
      </c>
      <c r="F38" s="29">
        <f t="shared" si="2"/>
        <v>382.08793699999995</v>
      </c>
      <c r="G38" s="38">
        <v>0</v>
      </c>
      <c r="H38" s="30">
        <f>H37</f>
        <v>0.18479602162162162</v>
      </c>
      <c r="I38" s="39">
        <f t="shared" si="3"/>
        <v>0.41191866190283954</v>
      </c>
      <c r="J38">
        <v>1</v>
      </c>
      <c r="K38" s="44">
        <f t="shared" si="4"/>
        <v>0.41191866190283954</v>
      </c>
      <c r="L38" s="31">
        <f>L37</f>
        <v>3.5</v>
      </c>
      <c r="M38" s="31">
        <f t="shared" si="5"/>
        <v>3.5</v>
      </c>
    </row>
    <row r="39" spans="2:16">
      <c r="B39" s="8" t="s">
        <v>44</v>
      </c>
      <c r="C39">
        <v>0.85099999999999998</v>
      </c>
      <c r="D39">
        <f>$H$2-140</f>
        <v>491</v>
      </c>
      <c r="E39">
        <f t="shared" si="1"/>
        <v>417.84100000000001</v>
      </c>
      <c r="F39" s="29">
        <f t="shared" si="2"/>
        <v>348.061553</v>
      </c>
      <c r="G39" s="38">
        <v>0</v>
      </c>
      <c r="H39" s="30">
        <f>H38</f>
        <v>0.18479602162162162</v>
      </c>
      <c r="I39" s="39">
        <f t="shared" si="3"/>
        <v>0.37523573839386692</v>
      </c>
      <c r="J39">
        <v>1</v>
      </c>
      <c r="K39" s="44">
        <f t="shared" si="4"/>
        <v>0.37523573839386692</v>
      </c>
      <c r="L39" s="31">
        <f>L38</f>
        <v>3.5</v>
      </c>
      <c r="M39" s="31">
        <f t="shared" si="5"/>
        <v>3.5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6.0357351228696024E-2</v>
      </c>
      <c r="J40" s="16">
        <v>1</v>
      </c>
      <c r="K40" s="46">
        <f t="shared" si="4"/>
        <v>6.0357351228696024E-2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357</v>
      </c>
      <c r="E41">
        <f>(C41*D41)</f>
        <v>303.80700000000002</v>
      </c>
      <c r="F41" s="29">
        <f>(E41*$N$5)</f>
        <v>253.07123100000001</v>
      </c>
      <c r="G41" s="38">
        <v>0</v>
      </c>
      <c r="H41" s="29">
        <f>(H37)</f>
        <v>0.18479602162162162</v>
      </c>
      <c r="I41" s="39">
        <f t="shared" si="3"/>
        <v>0.27282924359798472</v>
      </c>
      <c r="J41">
        <v>1</v>
      </c>
      <c r="K41" s="44">
        <f>(I41*J41)</f>
        <v>0.27282924359798472</v>
      </c>
      <c r="L41" s="31">
        <f>(L39)</f>
        <v>3.5</v>
      </c>
      <c r="M41" s="31">
        <f>(L41*J41)</f>
        <v>3.5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0.63</v>
      </c>
      <c r="M43" s="31">
        <f>(L43*J43)</f>
        <v>0.63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1.92</v>
      </c>
      <c r="M45" s="31">
        <f>(L45*J45)</f>
        <v>1.92</v>
      </c>
    </row>
    <row r="46" spans="2:16">
      <c r="L46" t="s">
        <v>34</v>
      </c>
      <c r="M46" s="31">
        <f>(SUM(M33:M45))</f>
        <v>70.349999999999994</v>
      </c>
      <c r="O46" s="31">
        <f>(J13+SUM(G34:G40)-D74)</f>
        <v>1.2093648524674077</v>
      </c>
      <c r="P46">
        <f>(O46/J3)</f>
        <v>829.35030558068797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0.25485521349549711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25.736583863826116</v>
      </c>
      <c r="K4" s="4">
        <f>(J4/D13-1)</f>
        <v>-0.25162673798056245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0.57977193999999999</v>
      </c>
      <c r="C6" s="40">
        <v>0</v>
      </c>
      <c r="D6" s="40">
        <f>(B6*C6)</f>
        <v>0</v>
      </c>
      <c r="E6" s="38">
        <f>(B6*J3)</f>
        <v>0.14775790154739854</v>
      </c>
      <c r="M6" t="s">
        <v>11</v>
      </c>
      <c r="N6" s="1">
        <f>($B$13/5)</f>
        <v>20.197023644000001</v>
      </c>
      <c r="O6" s="38">
        <f>($S$7*Params!K8)</f>
        <v>0.45077040430278165</v>
      </c>
      <c r="P6" s="38">
        <f>(O6*N6)</f>
        <v>9.1042205137187207</v>
      </c>
      <c r="R6" s="2">
        <f>(B6)</f>
        <v>0.57977193999999999</v>
      </c>
      <c r="S6" s="40">
        <v>0</v>
      </c>
      <c r="T6" s="40">
        <f>(D6)</f>
        <v>0</v>
      </c>
      <c r="U6" s="38">
        <f>(R6*J3)</f>
        <v>0.14775790154739854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20.197023644000001</v>
      </c>
      <c r="O7" s="38">
        <f>($S$7*Params!K9)</f>
        <v>0.55479434375726977</v>
      </c>
      <c r="P7" s="38">
        <f>(O7*N7)</f>
        <v>11.205194478423042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20.197023644000001</v>
      </c>
      <c r="O8" s="38">
        <f>($C$7*Params!K10)</f>
        <v>0.76284222266624591</v>
      </c>
      <c r="P8" s="38">
        <f>(O8*N8)</f>
        <v>15.407142407831682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20.197023644000001</v>
      </c>
      <c r="O9" s="38">
        <f>($C$7*Params!K11)</f>
        <v>1.3869858593931743</v>
      </c>
      <c r="P9" s="38">
        <f>(O9*N9)</f>
        <v>28.012986196057604</v>
      </c>
    </row>
    <row r="10" spans="2:21">
      <c r="N10" s="1"/>
      <c r="P10" s="38"/>
    </row>
    <row r="11" spans="2:21">
      <c r="P11" s="38">
        <f>(SUM(P6:P9))</f>
        <v>63.729543596031043</v>
      </c>
    </row>
    <row r="12" spans="2:21">
      <c r="F12" t="s">
        <v>9</v>
      </c>
      <c r="G12" s="35">
        <f>(D13/B13)</f>
        <v>0.34054558925286366</v>
      </c>
    </row>
    <row r="13" spans="2:21">
      <c r="B13" s="1">
        <f>(SUM(B5:B12))</f>
        <v>100.98511822</v>
      </c>
      <c r="D13" s="38">
        <f>(SUM(D5:D12))</f>
        <v>34.390036590000001</v>
      </c>
      <c r="R13" s="1">
        <f>(SUM(R5:R12))</f>
        <v>100.98511822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9.5491901896876161E-2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6.0359038000363503</v>
      </c>
      <c r="K4" s="4">
        <f>(J4/D14-1)</f>
        <v>-0.3857126660783875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0.46573149000000003</v>
      </c>
      <c r="C6" s="40">
        <v>0</v>
      </c>
      <c r="D6" s="40">
        <f>(B6*C6)</f>
        <v>0</v>
      </c>
      <c r="E6" s="38">
        <f>(B6*J3)</f>
        <v>4.4473585753365963E-2</v>
      </c>
      <c r="M6" t="s">
        <v>11</v>
      </c>
      <c r="N6" s="29">
        <f>($B$14/5)</f>
        <v>12.641708208000001</v>
      </c>
      <c r="O6" s="38">
        <f>($C$5*Params!K8)</f>
        <v>0.21940472231459929</v>
      </c>
      <c r="P6" s="38">
        <f>(O6*N6)</f>
        <v>2.7736504789584306</v>
      </c>
      <c r="R6" s="25">
        <f>(B6)</f>
        <v>0.46573149000000003</v>
      </c>
      <c r="S6" s="40">
        <v>0</v>
      </c>
      <c r="T6" s="40">
        <f>(D6)</f>
        <v>0</v>
      </c>
      <c r="U6" s="38">
        <f>(E6)</f>
        <v>4.4473585753365963E-2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12.641708208000001</v>
      </c>
      <c r="O7" s="38">
        <f>($C$5*Params!K9)</f>
        <v>0.27003658131027602</v>
      </c>
      <c r="P7" s="38">
        <f>(O7*N7)</f>
        <v>3.4137236664103758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12.641708208000001</v>
      </c>
      <c r="O8" s="38">
        <f>($C$5*Params!K10)</f>
        <v>0.37130029930162955</v>
      </c>
      <c r="P8" s="38">
        <f>(O8*N8)</f>
        <v>4.6938700413142671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12.641708208000001</v>
      </c>
      <c r="O9" s="38">
        <f>($C$5*Params!K11)</f>
        <v>0.67509145327569009</v>
      </c>
      <c r="P9" s="38">
        <f>(O9*N9)</f>
        <v>8.53430916602594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19.415553352709011</v>
      </c>
    </row>
    <row r="13" spans="2:21">
      <c r="F13" t="s">
        <v>9</v>
      </c>
      <c r="G13" s="38">
        <f>(D14/B14)</f>
        <v>0.15545152345443219</v>
      </c>
    </row>
    <row r="14" spans="2:21">
      <c r="B14" s="29">
        <f>(SUM(B5:B13))</f>
        <v>63.20854104</v>
      </c>
      <c r="D14" s="38">
        <f>(SUM(D5:D13))</f>
        <v>9.8258639999999993</v>
      </c>
    </row>
    <row r="17" spans="11:20">
      <c r="N17" s="29"/>
      <c r="R17" s="29">
        <f>(SUM(R5:R16))</f>
        <v>63.208541040000007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2023-09-09T11:55:02Z</dcterms:modified>
</cp:coreProperties>
</file>