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 activeTab="1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27" i="2"/>
  <c r="K2" i="1"/>
  <c r="T2"/>
  <c r="Q2" l="1"/>
  <c r="C19"/>
  <c r="C14" l="1"/>
  <c r="C4"/>
  <c r="C37"/>
  <c r="C23"/>
  <c r="C45" l="1"/>
  <c r="C47" l="1"/>
  <c r="C46" l="1"/>
  <c r="C48"/>
  <c r="C18"/>
  <c r="C20"/>
  <c r="C43" l="1"/>
  <c r="C34" l="1"/>
  <c r="C33" l="1"/>
  <c r="C25"/>
  <c r="C40" l="1"/>
  <c r="C50" l="1"/>
  <c r="C30" l="1"/>
  <c r="C32"/>
  <c r="C42" l="1"/>
  <c r="C41" l="1"/>
  <c r="C28" l="1"/>
  <c r="C49" l="1"/>
  <c r="C39" l="1"/>
  <c r="C15" l="1"/>
  <c r="C24"/>
  <c r="C26" l="1"/>
  <c r="C29"/>
  <c r="C16"/>
  <c r="C27" l="1"/>
  <c r="C44" l="1"/>
  <c r="C31" l="1"/>
  <c r="C38"/>
  <c r="C35"/>
  <c r="C21"/>
  <c r="C13" l="1"/>
  <c r="C22"/>
  <c r="C36" l="1"/>
  <c r="C12" l="1"/>
  <c r="C17" l="1"/>
  <c r="C7" l="1"/>
  <c r="N8" l="1"/>
  <c r="M8"/>
  <c r="D25"/>
  <c r="D15"/>
  <c r="D29"/>
  <c r="D45"/>
  <c r="D43"/>
  <c r="D30"/>
  <c r="D27"/>
  <c r="D18"/>
  <c r="D37"/>
  <c r="D50"/>
  <c r="D40"/>
  <c r="D14"/>
  <c r="D42"/>
  <c r="D19"/>
  <c r="D26"/>
  <c r="N9"/>
  <c r="D16"/>
  <c r="D31"/>
  <c r="D34"/>
  <c r="D21"/>
  <c r="D12"/>
  <c r="D35"/>
  <c r="D32"/>
  <c r="D7"/>
  <c r="E7" s="1"/>
  <c r="M9"/>
  <c r="D13"/>
  <c r="Q3"/>
  <c r="D28"/>
  <c r="D44"/>
  <c r="D33"/>
  <c r="D49"/>
  <c r="D24"/>
  <c r="D23"/>
  <c r="D48"/>
  <c r="D39"/>
  <c r="D47"/>
  <c r="D20"/>
  <c r="D22"/>
  <c r="D36"/>
  <c r="D46"/>
  <c r="D38"/>
  <c r="D41"/>
  <c r="D17"/>
  <c r="M10" l="1"/>
  <c r="N10"/>
  <c r="M11" l="1"/>
  <c r="N11"/>
  <c r="M12" l="1"/>
  <c r="N12"/>
  <c r="M13" l="1"/>
  <c r="N13"/>
  <c r="N14" l="1"/>
  <c r="M14"/>
  <c r="N15" l="1"/>
  <c r="M15"/>
  <c r="N16" l="1"/>
  <c r="M16"/>
  <c r="N17" l="1"/>
  <c r="M17"/>
  <c r="M18" l="1"/>
  <c r="N18"/>
  <c r="M19" l="1"/>
  <c r="N19"/>
  <c r="M20" l="1"/>
  <c r="N20"/>
  <c r="M21" l="1"/>
  <c r="M22" s="1"/>
  <c r="N21"/>
  <c r="M23" l="1"/>
  <c r="N23"/>
  <c r="N24" l="1"/>
  <c r="M24"/>
  <c r="M25" l="1"/>
  <c r="N25"/>
  <c r="N26" l="1"/>
  <c r="M26"/>
  <c r="M27" l="1"/>
  <c r="N27"/>
  <c r="M28" l="1"/>
  <c r="N28"/>
  <c r="M29" l="1"/>
  <c r="N29"/>
  <c r="N30" l="1"/>
  <c r="M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<sst xmlns="http://schemas.openxmlformats.org/spreadsheetml/2006/main" count="102" uniqueCount="62">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</sst>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1298.036956584838</c:v>
                </c:pt>
                <c:pt idx="1">
                  <c:v>1242.8564496517181</c:v>
                </c:pt>
                <c:pt idx="2">
                  <c:v>343.15</c:v>
                </c:pt>
                <c:pt idx="3">
                  <c:v>275.87324825137142</c:v>
                </c:pt>
                <c:pt idx="4">
                  <c:v>1024.5644884141198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1242.8564496517181</v>
          </cell>
        </row>
      </sheetData>
      <sheetData sheetId="1">
        <row r="4">
          <cell r="J4">
            <v>1298.036956584838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3.4613321165233844</v>
          </cell>
        </row>
      </sheetData>
      <sheetData sheetId="4">
        <row r="47">
          <cell r="M47">
            <v>112.14999999999998</v>
          </cell>
          <cell r="O47">
            <v>1.7473087071968507</v>
          </cell>
        </row>
      </sheetData>
      <sheetData sheetId="5">
        <row r="4">
          <cell r="C4">
            <v>-119.33333333333333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44.702298014898133</v>
          </cell>
        </row>
      </sheetData>
      <sheetData sheetId="8">
        <row r="4">
          <cell r="J4">
            <v>13.518941290777567</v>
          </cell>
        </row>
      </sheetData>
      <sheetData sheetId="9">
        <row r="4">
          <cell r="J4">
            <v>23.129313521202253</v>
          </cell>
        </row>
      </sheetData>
      <sheetData sheetId="10">
        <row r="4">
          <cell r="J4">
            <v>14.099039145519114</v>
          </cell>
        </row>
      </sheetData>
      <sheetData sheetId="11">
        <row r="4">
          <cell r="J4">
            <v>51.778897140239962</v>
          </cell>
        </row>
      </sheetData>
      <sheetData sheetId="12">
        <row r="4">
          <cell r="J4">
            <v>3.7494550148171282</v>
          </cell>
        </row>
      </sheetData>
      <sheetData sheetId="13">
        <row r="4">
          <cell r="J4">
            <v>176.13484460365095</v>
          </cell>
        </row>
      </sheetData>
      <sheetData sheetId="14">
        <row r="4">
          <cell r="J4">
            <v>6.0341865580251204</v>
          </cell>
        </row>
      </sheetData>
      <sheetData sheetId="15">
        <row r="4">
          <cell r="J4">
            <v>41.667645826446446</v>
          </cell>
        </row>
      </sheetData>
      <sheetData sheetId="16">
        <row r="4">
          <cell r="J4">
            <v>6.0258532083119629</v>
          </cell>
        </row>
      </sheetData>
      <sheetData sheetId="17">
        <row r="4">
          <cell r="J4">
            <v>12.166134289327674</v>
          </cell>
        </row>
      </sheetData>
      <sheetData sheetId="18">
        <row r="4">
          <cell r="J4">
            <v>13.327032407018333</v>
          </cell>
        </row>
      </sheetData>
      <sheetData sheetId="19">
        <row r="4">
          <cell r="J4">
            <v>8.5032711777050505</v>
          </cell>
        </row>
      </sheetData>
      <sheetData sheetId="20">
        <row r="4">
          <cell r="J4">
            <v>11.952245284925139</v>
          </cell>
        </row>
      </sheetData>
      <sheetData sheetId="21">
        <row r="4">
          <cell r="J4">
            <v>3.8432695771242233</v>
          </cell>
        </row>
      </sheetData>
      <sheetData sheetId="22">
        <row r="4">
          <cell r="J4">
            <v>22.890478140389863</v>
          </cell>
        </row>
      </sheetData>
      <sheetData sheetId="23">
        <row r="4">
          <cell r="J4">
            <v>49.350150995336712</v>
          </cell>
        </row>
      </sheetData>
      <sheetData sheetId="24">
        <row r="4">
          <cell r="J4">
            <v>41.379966717973531</v>
          </cell>
        </row>
      </sheetData>
      <sheetData sheetId="25">
        <row r="4">
          <cell r="J4">
            <v>45.02689959817355</v>
          </cell>
        </row>
      </sheetData>
      <sheetData sheetId="26">
        <row r="4">
          <cell r="J4">
            <v>4.4053327582703696</v>
          </cell>
        </row>
      </sheetData>
      <sheetData sheetId="27">
        <row r="4">
          <cell r="J4">
            <v>275.87324825137142</v>
          </cell>
        </row>
      </sheetData>
      <sheetData sheetId="28">
        <row r="4">
          <cell r="J4">
            <v>0.98833279571998567</v>
          </cell>
        </row>
      </sheetData>
      <sheetData sheetId="29">
        <row r="4">
          <cell r="J4">
            <v>13.028084685795267</v>
          </cell>
        </row>
      </sheetData>
      <sheetData sheetId="30">
        <row r="4">
          <cell r="J4">
            <v>19.570059033095074</v>
          </cell>
        </row>
      </sheetData>
      <sheetData sheetId="31">
        <row r="4">
          <cell r="J4">
            <v>4.6838690040147259</v>
          </cell>
        </row>
      </sheetData>
      <sheetData sheetId="32">
        <row r="4">
          <cell r="J4">
            <v>2.3477825486775421</v>
          </cell>
        </row>
      </sheetData>
      <sheetData sheetId="33">
        <row r="4">
          <cell r="J4">
            <v>2.6321825896610567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workbookViewId="0">
      <selection activeCell="C14" sqref="C1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65</f>
        <v>65</v>
      </c>
      <c r="J2" t="s">
        <v>6</v>
      </c>
      <c r="K2" s="9">
        <f>9.93+37.53+0.82</f>
        <v>48.28</v>
      </c>
      <c r="M2" t="s">
        <v>59</v>
      </c>
      <c r="N2" s="9">
        <f>343.15</f>
        <v>343.15</v>
      </c>
      <c r="P2" t="s">
        <v>8</v>
      </c>
      <c r="Q2" s="10">
        <f>N2+K2+H2</f>
        <v>456.42999999999995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0.10815694837344486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4220.0709881720786</v>
      </c>
      <c r="D7" s="20">
        <f>(C7*[1]Feuil1!$K$2-C4)/C4</f>
        <v>0.51297841904396047</v>
      </c>
      <c r="E7" s="31">
        <f>C7-C7/(1+D7)</f>
        <v>1430.8236763441218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1298.036956584838</v>
      </c>
    </row>
    <row r="9" spans="2:20">
      <c r="M9" s="17" t="str">
        <f>IF(C13&gt;C7*[2]Params!F8,B13,"Others")</f>
        <v>ETH</v>
      </c>
      <c r="N9" s="18">
        <f>IF(C13&gt;C7*0.1,C13,C7)</f>
        <v>1242.8564496517181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343.15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275.87324825137142</v>
      </c>
    </row>
    <row r="12" spans="2:20">
      <c r="B12" s="7" t="s">
        <v>4</v>
      </c>
      <c r="C12" s="1">
        <f>[2]BTC!J4</f>
        <v>1298.036956584838</v>
      </c>
      <c r="D12" s="20">
        <f>C12/$C$7</f>
        <v>0.30758652170139961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1024.5644884141198</v>
      </c>
    </row>
    <row r="13" spans="2:20">
      <c r="B13" s="7" t="s">
        <v>19</v>
      </c>
      <c r="C13" s="1">
        <f>[2]ETH!J4</f>
        <v>1242.8564496517181</v>
      </c>
      <c r="D13" s="20">
        <f t="shared" ref="D13:D50" si="0">C13/$C$7</f>
        <v>0.29451079214903458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343.15</v>
      </c>
      <c r="D14" s="20">
        <f t="shared" si="0"/>
        <v>8.1313798028936762E-2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275.87324825137142</v>
      </c>
      <c r="D15" s="20">
        <f t="shared" si="0"/>
        <v>6.5371707969980319E-2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176.13484460365095</v>
      </c>
      <c r="D16" s="20">
        <f t="shared" si="0"/>
        <v>4.1737412734837345E-2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112.14999999999998</v>
      </c>
      <c r="D17" s="20">
        <f t="shared" si="0"/>
        <v>2.6575382337010803E-2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119.33333333333333</v>
      </c>
      <c r="D18" s="20">
        <f>C18/$C$7</f>
        <v>2.8277565393520193E-2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65</v>
      </c>
      <c r="D19" s="20">
        <f>C19/$C$7</f>
        <v>1.5402584502057089E-2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21</v>
      </c>
      <c r="C20" s="1">
        <f>[2]DefiCake!$Y$2</f>
        <v>62.55</v>
      </c>
      <c r="D20" s="20">
        <f t="shared" si="0"/>
        <v>1.4822025547748781E-2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51.778897140239962</v>
      </c>
      <c r="D21" s="20">
        <f t="shared" si="0"/>
        <v>1.2269674440397971E-2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49.350150995336712</v>
      </c>
      <c r="D22" s="20">
        <f t="shared" si="0"/>
        <v>1.1694151859922314E-2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1.1440565842451018E-2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45.02689959817355</v>
      </c>
      <c r="D24" s="20">
        <f t="shared" si="0"/>
        <v>1.0669701937330899E-2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41.379966717973531</v>
      </c>
      <c r="D25" s="20">
        <f t="shared" si="0"/>
        <v>9.8055143702445724E-3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45</v>
      </c>
      <c r="C26" s="9">
        <f>[2]ADA!$J$4</f>
        <v>44.702298014898133</v>
      </c>
      <c r="D26" s="20">
        <f t="shared" si="0"/>
        <v>1.0592783424778575E-2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41.667645826446446</v>
      </c>
      <c r="D27" s="20">
        <f t="shared" si="0"/>
        <v>9.873683628363503E-3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49</v>
      </c>
      <c r="C28" s="1">
        <f>[2]LUNC!J4</f>
        <v>22.890478140389863</v>
      </c>
      <c r="D28" s="20">
        <f t="shared" si="0"/>
        <v>5.4241926746130074E-3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23.129313521202253</v>
      </c>
      <c r="D29" s="20">
        <f t="shared" si="0"/>
        <v>5.4807877843829119E-3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19.570059033095074</v>
      </c>
      <c r="D30" s="20">
        <f t="shared" si="0"/>
        <v>4.6373767379614232E-3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55</v>
      </c>
      <c r="C31" s="9">
        <f>[2]UNI!$J$4</f>
        <v>13.028084685795267</v>
      </c>
      <c r="D31" s="20">
        <f t="shared" si="0"/>
        <v>3.0871719272756535E-3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14.099039145519114</v>
      </c>
      <c r="D32" s="20">
        <f t="shared" si="0"/>
        <v>3.3409483359487526E-3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13.518941290777567</v>
      </c>
      <c r="D33" s="20">
        <f t="shared" si="0"/>
        <v>3.2034867016853879E-3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11.952245284925139</v>
      </c>
      <c r="D34" s="20">
        <f t="shared" si="0"/>
        <v>2.8322379690826592E-3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13.327032407018333</v>
      </c>
      <c r="D35" s="20">
        <f t="shared" si="0"/>
        <v>3.1580114278577406E-3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12.166134289327674</v>
      </c>
      <c r="D36" s="20">
        <f t="shared" si="0"/>
        <v>2.8829217146883654E-3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2.1326655464386736E-3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8.5032711777050505</v>
      </c>
      <c r="D38" s="20">
        <f t="shared" si="0"/>
        <v>2.0149592747462854E-3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6.0258532083119629</v>
      </c>
      <c r="D39" s="20">
        <f t="shared" si="0"/>
        <v>1.4279032805848742E-3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6.0341865580251204</v>
      </c>
      <c r="D40" s="20">
        <f t="shared" si="0"/>
        <v>1.4298779747870603E-3</v>
      </c>
    </row>
    <row r="41" spans="2:14">
      <c r="B41" s="22" t="s">
        <v>37</v>
      </c>
      <c r="C41" s="9">
        <f>[2]GRT!$J$4</f>
        <v>4.6838690040147259</v>
      </c>
      <c r="D41" s="20">
        <f t="shared" si="0"/>
        <v>1.1099028943215813E-3</v>
      </c>
    </row>
    <row r="42" spans="2:14">
      <c r="B42" s="22" t="s">
        <v>56</v>
      </c>
      <c r="C42" s="9">
        <f>[2]SHIB!$J$4</f>
        <v>4.4053327582703696</v>
      </c>
      <c r="D42" s="20">
        <f t="shared" si="0"/>
        <v>1.0439001549067631E-3</v>
      </c>
    </row>
    <row r="43" spans="2:14">
      <c r="B43" s="7" t="s">
        <v>25</v>
      </c>
      <c r="C43" s="1">
        <f>[2]POLIS!J4</f>
        <v>3.4613321165233844</v>
      </c>
      <c r="D43" s="20">
        <f t="shared" si="0"/>
        <v>8.2020708329900831E-4</v>
      </c>
    </row>
    <row r="44" spans="2:14">
      <c r="B44" s="22" t="s">
        <v>23</v>
      </c>
      <c r="C44" s="9">
        <f>[2]LUNA!J4</f>
        <v>3.8432695771242233</v>
      </c>
      <c r="D44" s="20">
        <f t="shared" si="0"/>
        <v>9.1071206808986246E-4</v>
      </c>
    </row>
    <row r="45" spans="2:14">
      <c r="B45" s="22" t="s">
        <v>36</v>
      </c>
      <c r="C45" s="9">
        <f>[2]AMP!$J$4</f>
        <v>3.7494550148171282</v>
      </c>
      <c r="D45" s="20">
        <f t="shared" si="0"/>
        <v>8.8848150311357738E-4</v>
      </c>
    </row>
    <row r="46" spans="2:14">
      <c r="B46" s="22" t="s">
        <v>40</v>
      </c>
      <c r="C46" s="9">
        <f>[2]SHPING!$J$4</f>
        <v>2.6321825896610567</v>
      </c>
      <c r="D46" s="20">
        <f t="shared" si="0"/>
        <v>6.2372945787842902E-4</v>
      </c>
    </row>
    <row r="47" spans="2:14">
      <c r="B47" s="22" t="s">
        <v>50</v>
      </c>
      <c r="C47" s="9">
        <f>[2]KAVA!$J$4</f>
        <v>2.3477825486775421</v>
      </c>
      <c r="D47" s="20">
        <f t="shared" si="0"/>
        <v>5.5633721689939694E-4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4.0207702779307159E-4</v>
      </c>
    </row>
    <row r="49" spans="2:4">
      <c r="B49" s="7" t="s">
        <v>28</v>
      </c>
      <c r="C49" s="1">
        <f>[2]ATLAS!O47</f>
        <v>1.7473087071968507</v>
      </c>
      <c r="D49" s="20">
        <f t="shared" si="0"/>
        <v>4.1404723098122494E-4</v>
      </c>
    </row>
    <row r="50" spans="2:4">
      <c r="B50" s="22" t="s">
        <v>43</v>
      </c>
      <c r="C50" s="9">
        <f>[2]TRX!$J$4</f>
        <v>0.98833279571998567</v>
      </c>
      <c r="D50" s="20">
        <f t="shared" si="0"/>
        <v>2.3419814464971394E-4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tabSelected="1"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2023-12-14T19:44:32Z</dcterms:modified>
</cp:coreProperties>
</file>