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N6" i="20"/>
  <c r="B14" i="39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B10" i="36"/>
  <c r="N9"/>
  <c r="N8"/>
  <c r="N7"/>
  <c r="N6"/>
  <c r="E6"/>
  <c r="D6"/>
  <c r="D10" s="1"/>
  <c r="G9" s="1"/>
  <c r="C5"/>
  <c r="O9" s="1"/>
  <c r="P9" s="1"/>
  <c r="J4"/>
  <c r="K4" s="1"/>
  <c r="B13" i="35"/>
  <c r="J4" s="1"/>
  <c r="N9"/>
  <c r="N8"/>
  <c r="N7"/>
  <c r="N6"/>
  <c r="Q6" s="1"/>
  <c r="E6"/>
  <c r="D6"/>
  <c r="D13" s="1"/>
  <c r="G12" s="1"/>
  <c r="C5"/>
  <c r="O9" s="1"/>
  <c r="P9" s="1"/>
  <c r="D41" i="34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C20"/>
  <c r="T19"/>
  <c r="V19" s="1"/>
  <c r="R19"/>
  <c r="N26" s="1"/>
  <c r="C19"/>
  <c r="T18"/>
  <c r="R18"/>
  <c r="E18"/>
  <c r="T17"/>
  <c r="R17"/>
  <c r="C17"/>
  <c r="T16"/>
  <c r="S16"/>
  <c r="R16"/>
  <c r="O16"/>
  <c r="N16"/>
  <c r="R26" s="1"/>
  <c r="C16"/>
  <c r="T15"/>
  <c r="S15" s="1"/>
  <c r="R15"/>
  <c r="O15"/>
  <c r="P15" s="1"/>
  <c r="N15"/>
  <c r="E15"/>
  <c r="B15"/>
  <c r="T14"/>
  <c r="S14"/>
  <c r="R14"/>
  <c r="N17" s="1"/>
  <c r="O14"/>
  <c r="P14" s="1"/>
  <c r="N14"/>
  <c r="E14"/>
  <c r="B14"/>
  <c r="T13"/>
  <c r="S13" s="1"/>
  <c r="O17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O3"/>
  <c r="N3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3" s="1"/>
  <c r="G22" s="1"/>
  <c r="T8"/>
  <c r="R8"/>
  <c r="N17" s="1"/>
  <c r="C8"/>
  <c r="T7"/>
  <c r="R7"/>
  <c r="E7"/>
  <c r="U6"/>
  <c r="T6"/>
  <c r="S6" s="1"/>
  <c r="R6"/>
  <c r="P6"/>
  <c r="O6"/>
  <c r="N6"/>
  <c r="C6"/>
  <c r="O17" s="1"/>
  <c r="T5"/>
  <c r="S5"/>
  <c r="R5"/>
  <c r="R26" s="1"/>
  <c r="C5"/>
  <c r="O9" s="1"/>
  <c r="P9" s="1"/>
  <c r="J4"/>
  <c r="K4" s="1"/>
  <c r="B10" i="29"/>
  <c r="N9" s="1"/>
  <c r="N7"/>
  <c r="E7"/>
  <c r="D7"/>
  <c r="E6"/>
  <c r="D6"/>
  <c r="D10" s="1"/>
  <c r="G9" s="1"/>
  <c r="C5"/>
  <c r="O7" s="1"/>
  <c r="P7" s="1"/>
  <c r="J4"/>
  <c r="K4" s="1"/>
  <c r="B10" i="28"/>
  <c r="N9"/>
  <c r="N8"/>
  <c r="O7"/>
  <c r="P7" s="1"/>
  <c r="N7"/>
  <c r="N6"/>
  <c r="E6"/>
  <c r="D6"/>
  <c r="D10" s="1"/>
  <c r="C5"/>
  <c r="O9" s="1"/>
  <c r="P9" s="1"/>
  <c r="J4"/>
  <c r="B15" i="27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E37" i="26"/>
  <c r="C37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N12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D39" s="1"/>
  <c r="D20" i="25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22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B11" i="23"/>
  <c r="J4" s="1"/>
  <c r="K4" s="1"/>
  <c r="T9"/>
  <c r="R9"/>
  <c r="N9"/>
  <c r="D9"/>
  <c r="C9"/>
  <c r="T8"/>
  <c r="R8"/>
  <c r="P8"/>
  <c r="O8"/>
  <c r="N8"/>
  <c r="C8"/>
  <c r="R7"/>
  <c r="P7"/>
  <c r="O7"/>
  <c r="N7"/>
  <c r="D7"/>
  <c r="T7" s="1"/>
  <c r="T6"/>
  <c r="S6" s="1"/>
  <c r="R6"/>
  <c r="N6"/>
  <c r="E6"/>
  <c r="D6"/>
  <c r="D11" s="1"/>
  <c r="G10" s="1"/>
  <c r="T5"/>
  <c r="S5" s="1"/>
  <c r="R5"/>
  <c r="R22" s="1"/>
  <c r="C5"/>
  <c r="O9" s="1"/>
  <c r="P9" s="1"/>
  <c r="B10" i="22"/>
  <c r="N9"/>
  <c r="N8"/>
  <c r="O7"/>
  <c r="P7" s="1"/>
  <c r="N7"/>
  <c r="N6"/>
  <c r="E6"/>
  <c r="D6"/>
  <c r="D10" s="1"/>
  <c r="C5"/>
  <c r="O9" s="1"/>
  <c r="P9" s="1"/>
  <c r="J4"/>
  <c r="D10" i="21"/>
  <c r="B10"/>
  <c r="N9"/>
  <c r="G9"/>
  <c r="N8"/>
  <c r="N7"/>
  <c r="N6"/>
  <c r="C5"/>
  <c r="O7" s="1"/>
  <c r="P7" s="1"/>
  <c r="J4"/>
  <c r="K4" s="1"/>
  <c r="B12" i="20"/>
  <c r="J4" s="1"/>
  <c r="C10"/>
  <c r="T9"/>
  <c r="R9"/>
  <c r="N9"/>
  <c r="C9"/>
  <c r="T8"/>
  <c r="R8"/>
  <c r="C8"/>
  <c r="T7"/>
  <c r="R7"/>
  <c r="P7"/>
  <c r="O7" s="1"/>
  <c r="N3" s="1"/>
  <c r="N7"/>
  <c r="N8" s="1"/>
  <c r="C7"/>
  <c r="T6"/>
  <c r="S6" s="1"/>
  <c r="R6"/>
  <c r="P6"/>
  <c r="O6"/>
  <c r="O3" s="1"/>
  <c r="P3" s="1"/>
  <c r="E6"/>
  <c r="D6"/>
  <c r="D12" s="1"/>
  <c r="G11" s="1"/>
  <c r="T5"/>
  <c r="T24" s="1"/>
  <c r="R5"/>
  <c r="R24" s="1"/>
  <c r="C5"/>
  <c r="O9" s="1"/>
  <c r="P9" s="1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R33" s="1"/>
  <c r="C5"/>
  <c r="O8" s="1"/>
  <c r="P8" s="1"/>
  <c r="K4"/>
  <c r="J4"/>
  <c r="B13" i="18"/>
  <c r="N9" s="1"/>
  <c r="O9"/>
  <c r="O8"/>
  <c r="N8"/>
  <c r="P8" s="1"/>
  <c r="O7"/>
  <c r="D7"/>
  <c r="C7" s="1"/>
  <c r="P6"/>
  <c r="O6" s="1"/>
  <c r="N6"/>
  <c r="E6"/>
  <c r="D6"/>
  <c r="D13" s="1"/>
  <c r="G12" s="1"/>
  <c r="J4"/>
  <c r="K4" s="1"/>
  <c r="D11" i="17"/>
  <c r="C11" s="1"/>
  <c r="O6" s="1"/>
  <c r="C10"/>
  <c r="R9"/>
  <c r="O9"/>
  <c r="D9"/>
  <c r="B9"/>
  <c r="O8"/>
  <c r="D8"/>
  <c r="C8" s="1"/>
  <c r="B8"/>
  <c r="B14" s="1"/>
  <c r="T7"/>
  <c r="S7"/>
  <c r="R7"/>
  <c r="C7"/>
  <c r="T6"/>
  <c r="S6" s="1"/>
  <c r="O7" s="1"/>
  <c r="R6"/>
  <c r="N6"/>
  <c r="E6"/>
  <c r="D6"/>
  <c r="T5"/>
  <c r="R5"/>
  <c r="C5"/>
  <c r="B13" i="16"/>
  <c r="N9" s="1"/>
  <c r="O9"/>
  <c r="N8"/>
  <c r="O7"/>
  <c r="N6"/>
  <c r="E6"/>
  <c r="D6"/>
  <c r="D13" s="1"/>
  <c r="G12" s="1"/>
  <c r="C5"/>
  <c r="O8" s="1"/>
  <c r="P8" s="1"/>
  <c r="B17" i="15"/>
  <c r="C15"/>
  <c r="D14"/>
  <c r="C14"/>
  <c r="C13"/>
  <c r="C12"/>
  <c r="S9" s="1"/>
  <c r="C11"/>
  <c r="T10"/>
  <c r="R10"/>
  <c r="E10"/>
  <c r="R9"/>
  <c r="N15" s="1"/>
  <c r="O9"/>
  <c r="P9" s="1"/>
  <c r="D9"/>
  <c r="S8"/>
  <c r="R8"/>
  <c r="N9" s="1"/>
  <c r="O8"/>
  <c r="J8"/>
  <c r="J9" s="1"/>
  <c r="E8"/>
  <c r="S7"/>
  <c r="R7"/>
  <c r="T7" s="1"/>
  <c r="O7"/>
  <c r="E7"/>
  <c r="S6"/>
  <c r="R6"/>
  <c r="T6" s="1"/>
  <c r="O6"/>
  <c r="N6"/>
  <c r="P6" s="1"/>
  <c r="D6"/>
  <c r="T5"/>
  <c r="R5"/>
  <c r="D5"/>
  <c r="G17" s="1"/>
  <c r="J4"/>
  <c r="D13" i="14"/>
  <c r="G12" s="1"/>
  <c r="B13"/>
  <c r="C11"/>
  <c r="C10"/>
  <c r="C9"/>
  <c r="C8"/>
  <c r="C7"/>
  <c r="T6"/>
  <c r="R6"/>
  <c r="N9" s="1"/>
  <c r="N6"/>
  <c r="C6"/>
  <c r="T5"/>
  <c r="S5" s="1"/>
  <c r="R5"/>
  <c r="R15" s="1"/>
  <c r="C5"/>
  <c r="O9" s="1"/>
  <c r="P9" s="1"/>
  <c r="K4"/>
  <c r="J4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R8"/>
  <c r="S8" s="1"/>
  <c r="O23" s="1"/>
  <c r="P23" s="1"/>
  <c r="P8"/>
  <c r="O8" s="1"/>
  <c r="N8"/>
  <c r="C8"/>
  <c r="T7"/>
  <c r="V7" s="1"/>
  <c r="R7"/>
  <c r="N9" s="1"/>
  <c r="P7"/>
  <c r="O7" s="1"/>
  <c r="N7"/>
  <c r="C7"/>
  <c r="T6"/>
  <c r="S6" s="1"/>
  <c r="O9" s="1"/>
  <c r="P9" s="1"/>
  <c r="R6"/>
  <c r="N6"/>
  <c r="E6"/>
  <c r="D6"/>
  <c r="D19" s="1"/>
  <c r="T5"/>
  <c r="T19" s="1"/>
  <c r="R5"/>
  <c r="R19" s="1"/>
  <c r="C5"/>
  <c r="O6" s="1"/>
  <c r="P6" s="1"/>
  <c r="P11" s="1"/>
  <c r="J4"/>
  <c r="K4" s="1"/>
  <c r="B14" i="12"/>
  <c r="N9"/>
  <c r="N8"/>
  <c r="N7"/>
  <c r="D7"/>
  <c r="N6"/>
  <c r="E6"/>
  <c r="D6"/>
  <c r="D14" s="1"/>
  <c r="G13" s="1"/>
  <c r="C5"/>
  <c r="O8" s="1"/>
  <c r="P8" s="1"/>
  <c r="J4"/>
  <c r="E7" s="1"/>
  <c r="B14" i="11"/>
  <c r="D12"/>
  <c r="C12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R14" s="1"/>
  <c r="C5"/>
  <c r="O9" s="1"/>
  <c r="J4"/>
  <c r="K4" s="1"/>
  <c r="B14" i="10"/>
  <c r="C11"/>
  <c r="C10"/>
  <c r="N9"/>
  <c r="C9"/>
  <c r="T8"/>
  <c r="R8"/>
  <c r="S8" s="1"/>
  <c r="N8"/>
  <c r="C8"/>
  <c r="T7"/>
  <c r="R7"/>
  <c r="C7"/>
  <c r="R6"/>
  <c r="P6"/>
  <c r="O6"/>
  <c r="N6"/>
  <c r="N7" s="1"/>
  <c r="E6"/>
  <c r="U6" s="1"/>
  <c r="D6"/>
  <c r="D14" s="1"/>
  <c r="G13" s="1"/>
  <c r="T5"/>
  <c r="R5"/>
  <c r="R17" s="1"/>
  <c r="C5"/>
  <c r="O8" s="1"/>
  <c r="P8" s="1"/>
  <c r="J4"/>
  <c r="K4" s="1"/>
  <c r="O3"/>
  <c r="N3"/>
  <c r="B13" i="9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K4" s="1"/>
  <c r="C7" i="8"/>
  <c r="R6"/>
  <c r="U6" s="1"/>
  <c r="E6"/>
  <c r="D6"/>
  <c r="T6" s="1"/>
  <c r="C5"/>
  <c r="O8" s="1"/>
  <c r="B5"/>
  <c r="N7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D31"/>
  <c r="E31" s="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O12"/>
  <c r="P12" s="1"/>
  <c r="N12"/>
  <c r="O11"/>
  <c r="N11"/>
  <c r="B9"/>
  <c r="D7"/>
  <c r="O6"/>
  <c r="N6"/>
  <c r="P6" s="1"/>
  <c r="D6"/>
  <c r="D5"/>
  <c r="D9" s="1"/>
  <c r="K4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38" s="1"/>
  <c r="G37" s="1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N21"/>
  <c r="D21"/>
  <c r="T20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3" i="10" l="1"/>
  <c r="P11" i="4"/>
  <c r="P13"/>
  <c r="P29"/>
  <c r="P31"/>
  <c r="P3" i="31"/>
  <c r="J7" i="2"/>
  <c r="J8" s="1"/>
  <c r="J4"/>
  <c r="K4" s="1"/>
  <c r="T10" i="1"/>
  <c r="S10" s="1"/>
  <c r="O6"/>
  <c r="P6" s="1"/>
  <c r="O37"/>
  <c r="P37" s="1"/>
  <c r="O36"/>
  <c r="O35"/>
  <c r="O34"/>
  <c r="O29"/>
  <c r="P29" s="1"/>
  <c r="O28"/>
  <c r="O27"/>
  <c r="O26"/>
  <c r="N52" i="2"/>
  <c r="O52" s="1"/>
  <c r="N50"/>
  <c r="O50" s="1"/>
  <c r="N51"/>
  <c r="O51" s="1"/>
  <c r="N75"/>
  <c r="N73"/>
  <c r="N76"/>
  <c r="O76" s="1"/>
  <c r="N74"/>
  <c r="O9"/>
  <c r="O14" s="1"/>
  <c r="N4"/>
  <c r="O22"/>
  <c r="O54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H38" i="5"/>
  <c r="H37"/>
  <c r="O3" i="13"/>
  <c r="N3"/>
  <c r="P18" i="1"/>
  <c r="O20"/>
  <c r="P20" s="1"/>
  <c r="N26"/>
  <c r="N27"/>
  <c r="N28"/>
  <c r="B39"/>
  <c r="N26" i="2"/>
  <c r="O26" s="1"/>
  <c r="N27"/>
  <c r="O27" s="1"/>
  <c r="N35"/>
  <c r="O35" s="1"/>
  <c r="N36"/>
  <c r="O36" s="1"/>
  <c r="N42"/>
  <c r="O42" s="1"/>
  <c r="N44"/>
  <c r="O44" s="1"/>
  <c r="M57"/>
  <c r="O57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25" i="13"/>
  <c r="R32"/>
  <c r="G18"/>
  <c r="O17" i="15"/>
  <c r="O16"/>
  <c r="O15"/>
  <c r="P15" s="1"/>
  <c r="O14"/>
  <c r="O3" i="1"/>
  <c r="T5"/>
  <c r="O19"/>
  <c r="P19" s="1"/>
  <c r="R21"/>
  <c r="N34"/>
  <c r="N35"/>
  <c r="N36"/>
  <c r="T5" i="2"/>
  <c r="R20"/>
  <c r="M58" s="1"/>
  <c r="T20"/>
  <c r="S20" s="1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P17" i="4"/>
  <c r="P35"/>
  <c r="J14" i="5"/>
  <c r="I37"/>
  <c r="K37" s="1"/>
  <c r="I38"/>
  <c r="K38" s="1"/>
  <c r="R37" i="15"/>
  <c r="N25"/>
  <c r="N23"/>
  <c r="N3" i="18"/>
  <c r="O3"/>
  <c r="N12" i="25"/>
  <c r="N6"/>
  <c r="R9" i="27"/>
  <c r="D16"/>
  <c r="T9" s="1"/>
  <c r="P23" i="34"/>
  <c r="Q9" i="35"/>
  <c r="Q8"/>
  <c r="Q7"/>
  <c r="K4" i="39"/>
  <c r="G13"/>
  <c r="L39" i="5"/>
  <c r="D77"/>
  <c r="D5" i="8"/>
  <c r="N6"/>
  <c r="O7"/>
  <c r="P7" s="1"/>
  <c r="N8"/>
  <c r="P8" s="1"/>
  <c r="O9"/>
  <c r="B13"/>
  <c r="O6" i="9"/>
  <c r="O8"/>
  <c r="P8" s="1"/>
  <c r="P11" s="1"/>
  <c r="O9" i="10"/>
  <c r="P9" s="1"/>
  <c r="N6" i="11"/>
  <c r="O7"/>
  <c r="N8"/>
  <c r="N9"/>
  <c r="P9" s="1"/>
  <c r="K4" i="12"/>
  <c r="O7"/>
  <c r="P7" s="1"/>
  <c r="O9"/>
  <c r="P9" s="1"/>
  <c r="U5" i="13"/>
  <c r="N7" i="14"/>
  <c r="N8"/>
  <c r="T15"/>
  <c r="T8" i="15"/>
  <c r="T37" s="1"/>
  <c r="T9"/>
  <c r="N14"/>
  <c r="N16"/>
  <c r="N17"/>
  <c r="N22"/>
  <c r="R17" i="27"/>
  <c r="P17" i="30"/>
  <c r="K4" i="31"/>
  <c r="P17" i="34"/>
  <c r="K4" i="35"/>
  <c r="K4" i="37"/>
  <c r="K4" i="38"/>
  <c r="N9" i="17"/>
  <c r="P9" s="1"/>
  <c r="N8"/>
  <c r="J4"/>
  <c r="N7"/>
  <c r="P7" s="1"/>
  <c r="O3"/>
  <c r="N3"/>
  <c r="O3" i="19"/>
  <c r="P6"/>
  <c r="N3"/>
  <c r="G9" i="22"/>
  <c r="K4"/>
  <c r="G9" i="28"/>
  <c r="K4"/>
  <c r="T5" i="34"/>
  <c r="O26"/>
  <c r="P26" s="1"/>
  <c r="O24"/>
  <c r="P24" s="1"/>
  <c r="G8" i="4"/>
  <c r="R5" i="8"/>
  <c r="R13" s="1"/>
  <c r="O6"/>
  <c r="T6" i="9"/>
  <c r="T13" s="1"/>
  <c r="S5" i="10"/>
  <c r="T6"/>
  <c r="T17" s="1"/>
  <c r="O7"/>
  <c r="P7" s="1"/>
  <c r="P12" s="1"/>
  <c r="U5" i="11"/>
  <c r="O6"/>
  <c r="P6" s="1"/>
  <c r="N7"/>
  <c r="O8"/>
  <c r="P8" s="1"/>
  <c r="O6" i="12"/>
  <c r="P6" s="1"/>
  <c r="P12" s="1"/>
  <c r="O6" i="14"/>
  <c r="P6" s="1"/>
  <c r="O7"/>
  <c r="P7" s="1"/>
  <c r="O8"/>
  <c r="P8" s="1"/>
  <c r="S5" i="15"/>
  <c r="N7"/>
  <c r="P7" s="1"/>
  <c r="N8"/>
  <c r="P8" s="1"/>
  <c r="D17"/>
  <c r="K4" s="1"/>
  <c r="N24"/>
  <c r="P9" i="16"/>
  <c r="P8" i="17"/>
  <c r="P9" i="18"/>
  <c r="K4" i="20"/>
  <c r="P6" i="25"/>
  <c r="O6" i="26"/>
  <c r="P6" s="1"/>
  <c r="K4" i="32"/>
  <c r="U5" i="17"/>
  <c r="R8"/>
  <c r="R13" s="1"/>
  <c r="T8"/>
  <c r="S8" s="1"/>
  <c r="D14"/>
  <c r="G13" s="1"/>
  <c r="O6" i="21"/>
  <c r="P6" s="1"/>
  <c r="O8"/>
  <c r="P8" s="1"/>
  <c r="O9"/>
  <c r="P9" s="1"/>
  <c r="T22" i="23"/>
  <c r="N7" i="24"/>
  <c r="N9"/>
  <c r="P9" s="1"/>
  <c r="T21"/>
  <c r="O12" i="25"/>
  <c r="P12" s="1"/>
  <c r="B22"/>
  <c r="J4" s="1"/>
  <c r="R9" i="26"/>
  <c r="S9" s="1"/>
  <c r="B39"/>
  <c r="O8" i="27"/>
  <c r="O14"/>
  <c r="N15"/>
  <c r="P15" s="1"/>
  <c r="O16"/>
  <c r="O17"/>
  <c r="P17" s="1"/>
  <c r="B18"/>
  <c r="J4" s="1"/>
  <c r="O6" i="29"/>
  <c r="O8"/>
  <c r="O9"/>
  <c r="P9" s="1"/>
  <c r="O7" i="30"/>
  <c r="O8"/>
  <c r="V8"/>
  <c r="O16"/>
  <c r="T6" i="31"/>
  <c r="T17" s="1"/>
  <c r="O9"/>
  <c r="P9" s="1"/>
  <c r="P12" s="1"/>
  <c r="O6" i="32"/>
  <c r="P6" s="1"/>
  <c r="P11" s="1"/>
  <c r="O7" i="33"/>
  <c r="P7" s="1"/>
  <c r="D5" i="34"/>
  <c r="D43" s="1"/>
  <c r="R20"/>
  <c r="V20" s="1"/>
  <c r="T26"/>
  <c r="N39"/>
  <c r="B43"/>
  <c r="J4" s="1"/>
  <c r="K4" s="1"/>
  <c r="O6" i="35"/>
  <c r="P6" s="1"/>
  <c r="O7"/>
  <c r="P7" s="1"/>
  <c r="O8"/>
  <c r="P8" s="1"/>
  <c r="O7" i="36"/>
  <c r="P7" s="1"/>
  <c r="T5" i="37"/>
  <c r="O6"/>
  <c r="N7"/>
  <c r="O9"/>
  <c r="P9" s="1"/>
  <c r="O6" i="38"/>
  <c r="P6" s="1"/>
  <c r="T6"/>
  <c r="T18" s="1"/>
  <c r="O7"/>
  <c r="P7" s="1"/>
  <c r="O9"/>
  <c r="P9" s="1"/>
  <c r="S5" i="39"/>
  <c r="N7"/>
  <c r="O8"/>
  <c r="P8" s="1"/>
  <c r="J4" i="16"/>
  <c r="K4" s="1"/>
  <c r="O6"/>
  <c r="P6" s="1"/>
  <c r="N7"/>
  <c r="P7" s="1"/>
  <c r="P6" i="17"/>
  <c r="T9"/>
  <c r="N7" i="18"/>
  <c r="P7" s="1"/>
  <c r="P11" s="1"/>
  <c r="S5" i="19"/>
  <c r="T5" s="1"/>
  <c r="T33" s="1"/>
  <c r="W33" s="1"/>
  <c r="N9"/>
  <c r="P9" s="1"/>
  <c r="S5" i="20"/>
  <c r="O8"/>
  <c r="P8" s="1"/>
  <c r="P11" s="1"/>
  <c r="O6" i="22"/>
  <c r="P6" s="1"/>
  <c r="O8"/>
  <c r="P8" s="1"/>
  <c r="P6" i="23"/>
  <c r="C7"/>
  <c r="N6" i="24"/>
  <c r="P6" s="1"/>
  <c r="O7"/>
  <c r="P7" s="1"/>
  <c r="N8"/>
  <c r="P8" s="1"/>
  <c r="T5" i="26"/>
  <c r="T39" s="1"/>
  <c r="R24"/>
  <c r="R25"/>
  <c r="S5" i="27"/>
  <c r="T6"/>
  <c r="T17" s="1"/>
  <c r="N14"/>
  <c r="D15"/>
  <c r="T10" s="1"/>
  <c r="N16"/>
  <c r="O6" i="28"/>
  <c r="P6" s="1"/>
  <c r="O8"/>
  <c r="P8" s="1"/>
  <c r="N6" i="29"/>
  <c r="N8"/>
  <c r="N7" i="30"/>
  <c r="N8"/>
  <c r="C9"/>
  <c r="T9"/>
  <c r="V9" s="1"/>
  <c r="N16"/>
  <c r="O6" i="33"/>
  <c r="P6" s="1"/>
  <c r="O8"/>
  <c r="P8" s="1"/>
  <c r="P16" i="34"/>
  <c r="P19" s="1"/>
  <c r="O6" i="36"/>
  <c r="P6" s="1"/>
  <c r="O8"/>
  <c r="P8" s="1"/>
  <c r="O7" i="37"/>
  <c r="P7" s="1"/>
  <c r="P11" s="1"/>
  <c r="O7" i="39"/>
  <c r="P7" s="1"/>
  <c r="P11" s="1"/>
  <c r="P11" i="33" l="1"/>
  <c r="P11" i="22"/>
  <c r="N3" i="30"/>
  <c r="O46" i="2"/>
  <c r="O38"/>
  <c r="O30"/>
  <c r="P11" i="24"/>
  <c r="P11" i="15"/>
  <c r="P11" i="23"/>
  <c r="O6"/>
  <c r="O3" i="37"/>
  <c r="N3"/>
  <c r="N3" i="8"/>
  <c r="P6"/>
  <c r="O3"/>
  <c r="P3" s="1"/>
  <c r="N9"/>
  <c r="J4"/>
  <c r="N8" i="27"/>
  <c r="N6"/>
  <c r="P6" s="1"/>
  <c r="N9"/>
  <c r="P9" s="1"/>
  <c r="N7"/>
  <c r="P7" s="1"/>
  <c r="N59" i="2"/>
  <c r="O59" s="1"/>
  <c r="N60"/>
  <c r="O60" s="1"/>
  <c r="N58"/>
  <c r="O58" s="1"/>
  <c r="D39" i="1"/>
  <c r="D43" s="1"/>
  <c r="T22"/>
  <c r="T18"/>
  <c r="R18"/>
  <c r="N10"/>
  <c r="P10" s="1"/>
  <c r="R22"/>
  <c r="M4" i="2"/>
  <c r="O4" s="1"/>
  <c r="G43" i="34"/>
  <c r="P16" i="30"/>
  <c r="P19" s="1"/>
  <c r="P8"/>
  <c r="P6" i="29"/>
  <c r="P8" i="27"/>
  <c r="P12" i="14"/>
  <c r="R43" i="34"/>
  <c r="P13" i="19"/>
  <c r="N18" i="8"/>
  <c r="O18" s="1"/>
  <c r="O3" i="34"/>
  <c r="T37" i="2"/>
  <c r="T32" i="1"/>
  <c r="P14" i="15"/>
  <c r="P16"/>
  <c r="O74" i="2"/>
  <c r="O73"/>
  <c r="P27" i="1"/>
  <c r="P35"/>
  <c r="B43"/>
  <c r="S5" i="37"/>
  <c r="T18"/>
  <c r="N8" i="34"/>
  <c r="N9"/>
  <c r="P7" i="30"/>
  <c r="P11" s="1"/>
  <c r="O3"/>
  <c r="P3" s="1"/>
  <c r="O9" i="26"/>
  <c r="P9" s="1"/>
  <c r="J4"/>
  <c r="O24" i="15"/>
  <c r="P24" s="1"/>
  <c r="O22"/>
  <c r="P22" s="1"/>
  <c r="O25"/>
  <c r="P25" s="1"/>
  <c r="O23"/>
  <c r="P23" s="1"/>
  <c r="O3" i="9"/>
  <c r="N3"/>
  <c r="D13" i="8"/>
  <c r="G12" s="1"/>
  <c r="T5"/>
  <c r="M39" i="5"/>
  <c r="L40"/>
  <c r="M40" s="1"/>
  <c r="H42"/>
  <c r="I42" s="1"/>
  <c r="K42" s="1"/>
  <c r="H39"/>
  <c r="P11" i="36"/>
  <c r="P11" i="28"/>
  <c r="P12" i="17"/>
  <c r="P11" i="16"/>
  <c r="P11" i="38"/>
  <c r="P11" i="35"/>
  <c r="P8" i="29"/>
  <c r="K4" i="27"/>
  <c r="P16"/>
  <c r="P14"/>
  <c r="P11" i="21"/>
  <c r="T13" i="17"/>
  <c r="T26" i="30"/>
  <c r="R39" i="26"/>
  <c r="T43" i="34"/>
  <c r="W43" s="1"/>
  <c r="P3" i="19"/>
  <c r="P3" i="17"/>
  <c r="K4"/>
  <c r="D18" i="27"/>
  <c r="G17" s="1"/>
  <c r="G39" i="26"/>
  <c r="P7" i="11"/>
  <c r="P11" s="1"/>
  <c r="P9" i="8"/>
  <c r="P28" i="34"/>
  <c r="P3" i="18"/>
  <c r="P17" i="15"/>
  <c r="O62" i="2"/>
  <c r="P23" i="1"/>
  <c r="P3" i="13"/>
  <c r="O75" i="2"/>
  <c r="P26" i="1"/>
  <c r="P28"/>
  <c r="P34"/>
  <c r="P36"/>
  <c r="N3"/>
  <c r="P3" s="1"/>
  <c r="R37" i="2"/>
  <c r="P20" i="27" l="1"/>
  <c r="G42" i="1"/>
  <c r="G7"/>
  <c r="P39"/>
  <c r="P31"/>
  <c r="M47" i="5"/>
  <c r="P3" i="9"/>
  <c r="O78" i="2"/>
  <c r="K14" i="5"/>
  <c r="S18" i="1"/>
  <c r="P11" i="27"/>
  <c r="K4" i="8"/>
  <c r="P3" i="37"/>
  <c r="H40" i="5"/>
  <c r="I40" s="1"/>
  <c r="K40" s="1"/>
  <c r="I39"/>
  <c r="K39" s="1"/>
  <c r="T13" i="8"/>
  <c r="S5"/>
  <c r="N3" i="34"/>
  <c r="P9"/>
  <c r="P11" s="1"/>
  <c r="J12" i="1"/>
  <c r="J13" s="1"/>
  <c r="J4"/>
  <c r="K4" s="1"/>
  <c r="N11"/>
  <c r="R32"/>
  <c r="O3" i="23"/>
  <c r="N3"/>
  <c r="P27" i="15"/>
  <c r="P19"/>
  <c r="P3" i="34"/>
  <c r="P11" i="29"/>
  <c r="P11" i="8"/>
  <c r="P3" i="23" l="1"/>
  <c r="J13" i="5"/>
  <c r="O12" i="1"/>
  <c r="P12" s="1"/>
  <c r="O11"/>
  <c r="P11" s="1"/>
  <c r="P15" s="1"/>
  <c r="O13"/>
  <c r="P13" s="1"/>
  <c r="J15" i="5" l="1"/>
  <c r="J16" s="1"/>
  <c r="O47"/>
  <c r="P47" s="1"/>
</calcChain>
</file>

<file path=xl/sharedStrings.xml><?xml version="1.0" encoding="utf-8"?>
<sst xmlns="http://schemas.openxmlformats.org/spreadsheetml/2006/main" count="865" uniqueCount="100">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</sst>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3687424"/>
        <c:axId val="73689344"/>
      </c:lineChart>
      <c:dateAx>
        <c:axId val="73687424"/>
        <c:scaling>
          <c:orientation val="minMax"/>
        </c:scaling>
        <c:axPos val="b"/>
        <c:numFmt formatCode="dd/mm/yy;@" sourceLinked="1"/>
        <c:majorTickMark val="none"/>
        <c:tickLblPos val="nextTo"/>
        <c:crossAx val="73689344"/>
        <c:crosses val="autoZero"/>
        <c:lblOffset val="100"/>
      </c:dateAx>
      <c:valAx>
        <c:axId val="736893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68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2309.974226761241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1306.0851840234341</v>
      </c>
      <c r="K4" s="4">
        <f>(J4/D43-1)</f>
        <v>-0.14412456517599181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2698.9607748658382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6.5382000000000001E-3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6.5382000000000001E-3</v>
      </c>
      <c r="C12" s="28">
        <v>0</v>
      </c>
      <c r="D12" s="29">
        <f t="shared" si="0"/>
        <v>0</v>
      </c>
      <c r="E12" s="23">
        <f>(B12*J3)</f>
        <v>15.103073489410345</v>
      </c>
      <c r="I12" t="s">
        <v>13</v>
      </c>
      <c r="J12">
        <f>(J11-B43)</f>
        <v>3.4588850000000004E-2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79.899352033310564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0.54503155000000003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2698.9607748658382</v>
      </c>
    </row>
    <row r="43" spans="2:16">
      <c r="B43">
        <f>(SUM(B5:B42))</f>
        <v>0.56541114999999997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0.23239256642025691</v>
      </c>
      <c r="M3" t="s">
        <v>4</v>
      </c>
      <c r="N3" s="26">
        <f>(INDEX(N5:N23,MATCH(MAX(O6),O5:O23,0))/0.9)</f>
        <v>14.066666666666666</v>
      </c>
      <c r="O3" s="24">
        <f>(MAX(O6)*0.85)</f>
        <v>0.18915125600315957</v>
      </c>
      <c r="P3" s="45">
        <f>(O3*N3)</f>
        <v>2.660727667777778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11.769887233239984</v>
      </c>
      <c r="K4" s="4">
        <f>(J4/D14-1)</f>
        <v>0.6793437646739755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0.56376411000000004</v>
      </c>
      <c r="C6" s="28">
        <v>0</v>
      </c>
      <c r="D6" s="28">
        <f>(B6*C6)</f>
        <v>0</v>
      </c>
      <c r="E6" s="23">
        <f>(B6*J3)</f>
        <v>0.13101458837853203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0.56376411000000004</v>
      </c>
      <c r="S6" s="28">
        <v>0</v>
      </c>
      <c r="T6" s="28">
        <f>(D6)</f>
        <v>0</v>
      </c>
      <c r="U6" s="23">
        <f>(E6)</f>
        <v>0.13101458837853203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12.662629463999998</v>
      </c>
      <c r="O7" s="23">
        <f>($C$5*[1]Params!K9)</f>
        <v>0.27003658131027602</v>
      </c>
      <c r="P7" s="23">
        <f>(O7*N7)</f>
        <v>3.4193731708573325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12.661314731999999</v>
      </c>
      <c r="O8" s="23">
        <f>($C$5*[1]Params!K10)</f>
        <v>0.37130029930162955</v>
      </c>
      <c r="P8" s="23">
        <f>(O8*N8)</f>
        <v>4.7011499495437317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12.661314731999999</v>
      </c>
      <c r="O9" s="23">
        <f>($C$5*[1]Params!K11)</f>
        <v>0.84386431659461258</v>
      </c>
      <c r="P9" s="23">
        <f>(O9*N9)</f>
        <v>10.68443170350848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21.622195883909544</v>
      </c>
    </row>
    <row r="13" spans="2:21">
      <c r="F13" t="s">
        <v>9</v>
      </c>
      <c r="G13" s="23">
        <f>(D14/B14)</f>
        <v>0.13838296321978671</v>
      </c>
    </row>
    <row r="14" spans="2:21">
      <c r="B14" s="35">
        <f>(SUM(B5:B13))</f>
        <v>50.646573660000001</v>
      </c>
      <c r="D14" s="23">
        <f>(SUM(D5:D13))</f>
        <v>7.0086229399999986</v>
      </c>
    </row>
    <row r="17" spans="11:20">
      <c r="N17" s="35"/>
      <c r="R17" s="35">
        <f>(SUM(R5:R16))</f>
        <v>50.646573660000001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7:O9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5 S7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G13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1.665726496103531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23.081436925212493</v>
      </c>
      <c r="K4" s="4">
        <f>(J4/D14-1)</f>
        <v>-0.41875613883232077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0.57854698999999998</v>
      </c>
      <c r="S5" s="28">
        <v>0</v>
      </c>
      <c r="T5" s="29">
        <f>(D6)</f>
        <v>0</v>
      </c>
      <c r="U5" s="23">
        <f>(R5*J3)</f>
        <v>0.9637010504839445</v>
      </c>
    </row>
    <row r="6" spans="2:21">
      <c r="B6" s="47">
        <v>0.57854698999999998</v>
      </c>
      <c r="C6" s="28">
        <v>0</v>
      </c>
      <c r="D6" s="29">
        <f>(B6*C6)</f>
        <v>0</v>
      </c>
      <c r="E6" s="23">
        <f>(B6*J3)</f>
        <v>0.9637010504839445</v>
      </c>
      <c r="M6" t="s">
        <v>11</v>
      </c>
      <c r="N6" s="35">
        <f>(SUM(R5:R7)/5)</f>
        <v>2.7713357479999998</v>
      </c>
      <c r="O6" s="23">
        <f>($C$5*[1]Params!K8)</f>
        <v>3.9259199240050893</v>
      </c>
      <c r="P6" s="23">
        <f>(O6*N6)</f>
        <v>10.880042229180747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2.7713357479999998</v>
      </c>
      <c r="O7" s="23">
        <f>($C$5*[1]Params!K9)</f>
        <v>4.8319014449293407</v>
      </c>
      <c r="P7" s="23">
        <f>(O7*N7)</f>
        <v>13.390821205145535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0.29942249351716999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2.7713357479999998</v>
      </c>
      <c r="O8" s="23">
        <f>($C$5*[1]Params!K10)</f>
        <v>6.6438644867778436</v>
      </c>
      <c r="P8" s="23">
        <f>(O8*N8)</f>
        <v>18.412379157075112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2.7713357479999998</v>
      </c>
      <c r="O9" s="23">
        <f>($C$5*[1]Params!K11)</f>
        <v>15.099692015404189</v>
      </c>
      <c r="P9" s="23">
        <f>(O9*N9)</f>
        <v>41.846316266079796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84.529558857481192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2.8657962817141849</v>
      </c>
    </row>
    <row r="14" spans="2:21">
      <c r="B14" s="35">
        <f>(SUM(B5:B13))</f>
        <v>13.856678740000001</v>
      </c>
      <c r="D14" s="23">
        <f>(SUM(D5:D13))</f>
        <v>39.710418410000003</v>
      </c>
      <c r="R14" s="35">
        <f>(SUM(R5:R13))</f>
        <v>13.85667874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11.1626162735219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13.665463378634371</v>
      </c>
      <c r="K4" s="4">
        <f>(J4/D14-1)</f>
        <v>0.25027112338832302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0.98159660601156096</v>
      </c>
      <c r="M6" t="s">
        <v>11</v>
      </c>
      <c r="N6" s="1">
        <f>(SUM($B$5:$B$7)/5)</f>
        <v>0.24484337800000003</v>
      </c>
      <c r="O6" s="23">
        <f>($C$5*[1]Params!K8)</f>
        <v>12.800900900900901</v>
      </c>
      <c r="P6" s="23">
        <f>(O6*N6)</f>
        <v>3.1342158180198201</v>
      </c>
    </row>
    <row r="7" spans="2:16">
      <c r="B7" s="47">
        <v>2.628082E-2</v>
      </c>
      <c r="C7" s="28">
        <v>0</v>
      </c>
      <c r="D7" s="29">
        <f>(C7*B7)</f>
        <v>0</v>
      </c>
      <c r="E7" s="23">
        <f>(B7*J4)</f>
        <v>0.35913958327048173</v>
      </c>
      <c r="N7" s="1">
        <f>(SUM($B$5:$B$7)/5)</f>
        <v>0.24484337800000003</v>
      </c>
      <c r="O7" s="23">
        <f>($C$5*[1]Params!K9)</f>
        <v>15.754954954954954</v>
      </c>
      <c r="P7" s="23">
        <f>(O7*N7)</f>
        <v>3.857496391409009</v>
      </c>
    </row>
    <row r="8" spans="2:16">
      <c r="N8" s="1">
        <f>(SUM($B$5:$B$7)/5)</f>
        <v>0.24484337800000003</v>
      </c>
      <c r="O8" s="23">
        <f>($C$5*[1]Params!K10)</f>
        <v>21.663063063063063</v>
      </c>
      <c r="P8" s="23">
        <f>(O8*N8)</f>
        <v>5.3040575381873882</v>
      </c>
    </row>
    <row r="9" spans="2:16">
      <c r="N9" s="1">
        <f>(SUM($B$5:$B$7)/5)</f>
        <v>0.24484337800000003</v>
      </c>
      <c r="O9" s="23">
        <f>($C$5*[1]Params!K11)</f>
        <v>49.234234234234229</v>
      </c>
      <c r="P9" s="23">
        <f>(O9*N9)</f>
        <v>12.054676223153153</v>
      </c>
    </row>
    <row r="12" spans="2:16">
      <c r="P12" s="23">
        <f>(SUM(P6:P9))</f>
        <v>24.350445970769371</v>
      </c>
    </row>
    <row r="13" spans="2:16">
      <c r="F13" t="s">
        <v>9</v>
      </c>
      <c r="G13" s="23">
        <f>(D14/B14)</f>
        <v>8.9281565131812535</v>
      </c>
    </row>
    <row r="14" spans="2:16">
      <c r="B14" s="19">
        <f>(SUM(B5:B13))</f>
        <v>1.2242168900000001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44.503299506150199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60.852731649630769</v>
      </c>
      <c r="K4" s="4">
        <f>(J4/D19-1)</f>
        <v>-48.464301466379794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1.5895949999999999E-2</v>
      </c>
      <c r="S5" s="28">
        <v>0</v>
      </c>
      <c r="T5" s="29">
        <f>(D6)</f>
        <v>0</v>
      </c>
      <c r="U5" s="23">
        <f>(R5*J3)</f>
        <v>0.70742222378478825</v>
      </c>
    </row>
    <row r="6" spans="2:22">
      <c r="B6" s="27">
        <v>1.5895949999999999E-2</v>
      </c>
      <c r="C6" s="28">
        <v>0</v>
      </c>
      <c r="D6" s="29">
        <f>(B6*C6)</f>
        <v>0</v>
      </c>
      <c r="E6" s="23">
        <f>(B6*J3)</f>
        <v>0.70742222378478825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1.6409815144140929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0.54736115800000007</v>
      </c>
      <c r="O9" s="23">
        <f>($S$6*[1]Params!K11)</f>
        <v>83.365518065099849</v>
      </c>
      <c r="P9" s="23">
        <f>(O9*N9)</f>
        <v>45.631046505382976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86.527034980395314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-0.93761623222608781</v>
      </c>
    </row>
    <row r="19" spans="2:20">
      <c r="B19" s="26">
        <f>(SUM(B5:B18))</f>
        <v>1.36737573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1.36737573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-0.93761623222608781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3.8283451543659839E-3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3.6571654429596516</v>
      </c>
      <c r="K4" s="4">
        <f>(J4/D13-1)</f>
        <v>0.2912985677578539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269.14733319959407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192.10959615436079</v>
      </c>
      <c r="K4" s="4">
        <f>(J4/D17-1)</f>
        <v>-3.5360851672866067E-2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6.3249623301904603E-2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2.6190300000000001E-3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2.5563613707297445E-2</v>
      </c>
      <c r="I8" t="s">
        <v>13</v>
      </c>
      <c r="J8" s="49">
        <f>(J7-B17)</f>
        <v>0.28622886999999997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77.037737045233285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2.2890499999999999E-3</v>
      </c>
      <c r="C10" s="28">
        <v>0</v>
      </c>
      <c r="D10" s="29">
        <v>0</v>
      </c>
      <c r="E10" s="23">
        <f>(B10*J3)</f>
        <v>0.61609170306053085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0.71377113000000003</v>
      </c>
      <c r="D17" s="23">
        <f>(SUM(D5:D16))</f>
        <v>199.15177244</v>
      </c>
      <c r="F17" t="s">
        <v>9</v>
      </c>
      <c r="G17" s="23">
        <f>(SUM(D5:D16)/SUM(B5:B16))</f>
        <v>279.01348775482137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9.8735399999999997E-4</v>
      </c>
      <c r="O22" s="23">
        <f>($S$5*[1]Params!K8)</f>
        <v>323.96134165178148</v>
      </c>
      <c r="P22" s="23">
        <f>(O22*N22)</f>
        <v>0.31986452652525305</v>
      </c>
    </row>
    <row r="23" spans="2:16">
      <c r="N23" s="26">
        <f>(($R$5+$R$7)/5)</f>
        <v>9.8735399999999997E-4</v>
      </c>
      <c r="O23" s="23">
        <f>($S$5*[1]Params!K9)</f>
        <v>398.72165126373102</v>
      </c>
      <c r="P23" s="23">
        <f>(O23*N23)</f>
        <v>0.39367941726184985</v>
      </c>
    </row>
    <row r="24" spans="2:16">
      <c r="N24" s="26">
        <f>(($R$5+$R$7)/5)</f>
        <v>9.8735399999999997E-4</v>
      </c>
      <c r="O24" s="23">
        <f>($S$5*[1]Params!K10)</f>
        <v>548.24227048763021</v>
      </c>
      <c r="P24" s="23">
        <f>(O24*N24)</f>
        <v>0.54130919873504357</v>
      </c>
    </row>
    <row r="25" spans="2:16">
      <c r="N25" s="26">
        <f>(($R$5+$R$7)/5)</f>
        <v>9.8735399999999997E-4</v>
      </c>
      <c r="O25" s="23">
        <f>($S$5*[1]Params!K11)</f>
        <v>1246.0051601991595</v>
      </c>
      <c r="P25" s="23">
        <f>(O25*N25)</f>
        <v>1.2302481789432809</v>
      </c>
    </row>
    <row r="26" spans="2:16">
      <c r="P26" s="23"/>
    </row>
    <row r="27" spans="2:16">
      <c r="P27" s="23">
        <f>(SUM(P22:P25))</f>
        <v>2.4851013214654274</v>
      </c>
    </row>
    <row r="37" spans="18:20">
      <c r="R37" s="49">
        <f>(SUM(R5:R27))</f>
        <v>0.71377113000000003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9.288901969054307E-2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5.7029665033200097</v>
      </c>
      <c r="K4" s="4">
        <f>(J4/D13-1)</f>
        <v>0.14059330066400189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0.27636756000000001</v>
      </c>
      <c r="C6" s="28">
        <v>0</v>
      </c>
      <c r="D6" s="29">
        <f>(B6*C6)</f>
        <v>0</v>
      </c>
      <c r="E6" s="23">
        <f>(B6*J3)</f>
        <v>2.5671511722667344E-2</v>
      </c>
      <c r="M6" t="s">
        <v>11</v>
      </c>
      <c r="N6" s="35">
        <f>($B$13/5)</f>
        <v>12.279097189999998</v>
      </c>
      <c r="O6" s="23">
        <f>($C$5*[1]Params!K8)</f>
        <v>0.10634970155367125</v>
      </c>
      <c r="P6" s="23">
        <f>(O6*N6)</f>
        <v>1.3058783215050231</v>
      </c>
    </row>
    <row r="7" spans="2:16">
      <c r="N7" s="35">
        <f>($B$13/5)</f>
        <v>12.279097189999998</v>
      </c>
      <c r="O7" s="23">
        <f>($C$5*[1]Params!K9)</f>
        <v>0.13089194037374924</v>
      </c>
      <c r="P7" s="23">
        <f>(O7*N7)</f>
        <v>1.6072348572369515</v>
      </c>
    </row>
    <row r="8" spans="2:16">
      <c r="N8" s="35">
        <f>($B$13/5)</f>
        <v>12.279097189999998</v>
      </c>
      <c r="O8" s="23">
        <f>($C$5*[1]Params!K10)</f>
        <v>0.17997641801390521</v>
      </c>
      <c r="P8" s="23">
        <f>(O8*N8)</f>
        <v>2.2099479287008084</v>
      </c>
    </row>
    <row r="9" spans="2:16">
      <c r="N9" s="35">
        <f>($B$13/5)</f>
        <v>12.279097189999998</v>
      </c>
      <c r="O9" s="23">
        <f>($C$5*[1]Params!K11)</f>
        <v>0.40903731366796636</v>
      </c>
      <c r="P9" s="23">
        <f>(O9*N9)</f>
        <v>5.0226089288654734</v>
      </c>
    </row>
    <row r="11" spans="2:16">
      <c r="P11" s="23">
        <f>(SUM(P6:P9))</f>
        <v>10.145670036308257</v>
      </c>
    </row>
    <row r="12" spans="2:16">
      <c r="F12" t="s">
        <v>9</v>
      </c>
      <c r="G12" s="23">
        <f>(D13/B13)</f>
        <v>8.1439212063114233E-2</v>
      </c>
    </row>
    <row r="13" spans="2:16">
      <c r="B13" s="35">
        <f>(SUM(B5:B12))</f>
        <v>61.395485949999994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7.9183730046446863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46.707212066348092</v>
      </c>
      <c r="K4" s="4">
        <f>(J4/D14-1)</f>
        <v>0.54149208686377936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7.259024E-2</v>
      </c>
      <c r="S5" s="28">
        <v>0</v>
      </c>
      <c r="T5" s="29">
        <f>(D6)</f>
        <v>0</v>
      </c>
      <c r="U5">
        <f>(R5*J3)</f>
        <v>0.57479659681667894</v>
      </c>
    </row>
    <row r="6" spans="2:21">
      <c r="B6" s="27">
        <v>7.259024E-2</v>
      </c>
      <c r="C6" s="28">
        <v>0</v>
      </c>
      <c r="D6" s="29">
        <f>(B6*C6)</f>
        <v>0</v>
      </c>
      <c r="E6" s="23">
        <f>(B6*J3)</f>
        <v>0.57479659681667894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1.5355748000000005</v>
      </c>
      <c r="O7" s="23">
        <f>($S$6*[1]Params!K9)</f>
        <v>9.00433999225449</v>
      </c>
      <c r="P7" s="23">
        <f>(O7*N7)</f>
        <v>13.826837582738195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1.4543374000000002</v>
      </c>
      <c r="O8" s="23">
        <f>($C$5*[1]Params!K10)</f>
        <v>12.343708044637387</v>
      </c>
      <c r="P8" s="23">
        <f>(O8*N8)</f>
        <v>17.951916263997024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1.4543374000000002</v>
      </c>
      <c r="O9" s="23">
        <f>($C$5*[1]Params!K11)</f>
        <v>28.05388191963042</v>
      </c>
      <c r="P9" s="23">
        <f>(O9*N9)</f>
        <v>40.799809690902322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82.472905757637534</v>
      </c>
    </row>
    <row r="13" spans="2:21">
      <c r="F13" t="s">
        <v>9</v>
      </c>
      <c r="G13" s="23">
        <f>(D14/B14)</f>
        <v>5.1368236477651328</v>
      </c>
      <c r="N13" s="26"/>
      <c r="P13" s="23"/>
      <c r="R13" s="26">
        <f>(SUM(R5:R12))</f>
        <v>5.898587</v>
      </c>
      <c r="T13" s="23">
        <f>(SUM(T5:T12))</f>
        <v>30.30000119</v>
      </c>
    </row>
    <row r="14" spans="2:21">
      <c r="B14">
        <f>(SUM(B5:B13))</f>
        <v>5.8985870000000009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60.208721655829052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5.9631765559689915</v>
      </c>
      <c r="K4" s="4">
        <f>(J4/D13-1)</f>
        <v>0.57820466544852467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2.94407E-3</v>
      </c>
      <c r="C6" s="28">
        <v>0</v>
      </c>
      <c r="D6" s="29">
        <f>(B6*C6)</f>
        <v>0</v>
      </c>
      <c r="E6" s="23">
        <f>(B6*J3)</f>
        <v>0.17725869116527665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2.4758348000000003E-2</v>
      </c>
      <c r="O7" s="23">
        <f>($C$5*[1]Params!K9)</f>
        <v>68.847999999999999</v>
      </c>
      <c r="P7" s="23">
        <f>(O7*N7)</f>
        <v>1.7045627431040002</v>
      </c>
    </row>
    <row r="8" spans="2:17">
      <c r="N8" s="26">
        <f>($B$13-$B$7)/5</f>
        <v>2.4758348000000003E-2</v>
      </c>
      <c r="O8" s="23">
        <f>($C$5*[1]Params!K10)</f>
        <v>94.666000000000011</v>
      </c>
      <c r="P8" s="23">
        <f>(O8*N8)</f>
        <v>2.3437737717680007</v>
      </c>
    </row>
    <row r="9" spans="2:17">
      <c r="N9" s="26">
        <f>($B$13-$B$7)/5</f>
        <v>2.4758348000000003E-2</v>
      </c>
      <c r="O9" s="23">
        <f>($C$5*[1]Params!K11)</f>
        <v>215.15</v>
      </c>
      <c r="P9" s="23">
        <f>(O9*N9)</f>
        <v>5.326758572200001</v>
      </c>
    </row>
    <row r="11" spans="2:17">
      <c r="P11" s="23">
        <f>(SUM(P6:P9))</f>
        <v>10.796639297072002</v>
      </c>
    </row>
    <row r="12" spans="2:17">
      <c r="F12" t="s">
        <v>9</v>
      </c>
      <c r="G12" s="23">
        <f>(D13/B13)</f>
        <v>38.150135387362937</v>
      </c>
    </row>
    <row r="13" spans="2:17">
      <c r="B13">
        <f>(SUM(B5:B12))</f>
        <v>9.9041740000000017E-2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0.16862048799351631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4.5421852779394793</v>
      </c>
      <c r="K4" s="4">
        <f>(J4/D14-1)</f>
        <v>-7.9524343669815396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43759.058964762982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1275.8281834118886</v>
      </c>
      <c r="K4" s="4">
        <f>(J4/D38-1)</f>
        <v>0.86158308855880628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3.501E-4</v>
      </c>
      <c r="C6" s="28">
        <v>0</v>
      </c>
      <c r="D6" s="29">
        <f>(B6*C6)</f>
        <v>0</v>
      </c>
      <c r="E6" s="23">
        <f>(B6*J3)</f>
        <v>15.320046543563519</v>
      </c>
      <c r="I6" t="s">
        <v>11</v>
      </c>
      <c r="J6">
        <v>0.03</v>
      </c>
      <c r="R6" s="26">
        <f t="shared" si="0"/>
        <v>3.501E-4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8.4424999999999431E-4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36.943585531000899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23506.368979017865</v>
      </c>
      <c r="R37">
        <f>(SUM(R5:R25))</f>
        <v>2.9511549999999998E-2</v>
      </c>
      <c r="T37" s="23">
        <f>(SUM(T5:T25))</f>
        <v>547.68980017000001</v>
      </c>
    </row>
    <row r="38" spans="2:20">
      <c r="B38">
        <f>(SUM(B5:B37))</f>
        <v>2.9155750000000005E-2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N8" sqref="N8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9.7224388027069235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14.17982795819503</v>
      </c>
      <c r="K4" s="4">
        <f>(J4/D12-1)</f>
        <v>2.9481335142741139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2.2664E-3</v>
      </c>
      <c r="C6" s="28">
        <v>0</v>
      </c>
      <c r="D6" s="29">
        <f>(B6*C6)</f>
        <v>0</v>
      </c>
      <c r="E6" s="23">
        <f>(B6*J3)</f>
        <v>2.2034935302454973E-2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2.2664E-3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0.5008784599999998</v>
      </c>
      <c r="O8" s="23">
        <f>($C$5*[1]Params!K10)</f>
        <v>10.281572794239395</v>
      </c>
      <c r="P8" s="23">
        <f>(O8*N8)</f>
        <v>5.1498183475565229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2.4625405315084556</v>
      </c>
      <c r="P11" s="23">
        <f>(SUM(P6:P9))</f>
        <v>23.108510817556521</v>
      </c>
      <c r="R11" s="1"/>
      <c r="S11" s="23"/>
      <c r="T11" s="23"/>
    </row>
    <row r="12" spans="2:21">
      <c r="B12">
        <f>(SUM(B5:B11))</f>
        <v>1.4584641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1.4584641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0.84214382114994901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2.4626971769213979</v>
      </c>
      <c r="K4" s="4">
        <f>(J4/D10-1)</f>
        <v>-0.17910094102620067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2.2868340606878199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12.86898954227358</v>
      </c>
      <c r="K4" s="4">
        <f>(J4/D10-1)</f>
        <v>5.9176094014286473E-2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1.7547650000000001E-2</v>
      </c>
      <c r="C6" s="28">
        <v>0</v>
      </c>
      <c r="D6" s="29">
        <f>(B6*C6)</f>
        <v>0</v>
      </c>
      <c r="E6" s="23">
        <f>(B6*J3)</f>
        <v>4.0128563705028625E-2</v>
      </c>
      <c r="M6" t="s">
        <v>11</v>
      </c>
      <c r="N6" s="1">
        <f>($B$10/5)</f>
        <v>1.1254852080000002</v>
      </c>
      <c r="O6" s="23">
        <f>($C$5*[1]Params!K8)</f>
        <v>2.8155690554996147</v>
      </c>
      <c r="P6" s="23">
        <f>(O6*N6)</f>
        <v>3.1688813240673479</v>
      </c>
    </row>
    <row r="7" spans="2:16">
      <c r="N7" s="1">
        <f>($B$10/5)</f>
        <v>1.1254852080000002</v>
      </c>
      <c r="O7" s="23">
        <f>($C$5*[1]Params!K9)</f>
        <v>3.4653157606149101</v>
      </c>
      <c r="P7" s="23">
        <f>(O7*N7)</f>
        <v>3.9001616296213508</v>
      </c>
    </row>
    <row r="8" spans="2:16">
      <c r="N8" s="1">
        <f>($B$10/5)</f>
        <v>1.1254852080000002</v>
      </c>
      <c r="O8" s="23">
        <f>($C$5*[1]Params!K10)</f>
        <v>4.7648091708455018</v>
      </c>
      <c r="P8" s="23">
        <f>(O8*N8)</f>
        <v>5.362722240729358</v>
      </c>
    </row>
    <row r="9" spans="2:16">
      <c r="F9" t="s">
        <v>9</v>
      </c>
      <c r="G9" s="23">
        <f>(D10/B10)</f>
        <v>2.1590688022618596</v>
      </c>
      <c r="N9" s="1">
        <f>($B$10/5)</f>
        <v>1.1254852080000002</v>
      </c>
      <c r="O9" s="23">
        <f>($C$5*[1]Params!K11)</f>
        <v>10.829111751921594</v>
      </c>
      <c r="P9" s="23">
        <f>(O9*N9)</f>
        <v>12.188005092566723</v>
      </c>
    </row>
    <row r="10" spans="2:16">
      <c r="B10" s="1">
        <f>(SUM(B5:B9))</f>
        <v>5.6274260400000005</v>
      </c>
      <c r="D10" s="23">
        <f>(SUM(D5:D9))</f>
        <v>12.15</v>
      </c>
    </row>
    <row r="11" spans="2:16">
      <c r="P11" s="23">
        <f>(SUM(P6:P9))</f>
        <v>24.619770286984782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15.18089646410758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8.3513656188380132</v>
      </c>
      <c r="K4" s="4">
        <f>(J4/D11-1)</f>
        <v>-26.971879444995551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2.3506099999999999E-3</v>
      </c>
      <c r="C6" s="28">
        <v>0</v>
      </c>
      <c r="D6" s="29">
        <f>(B6*C6)</f>
        <v>0</v>
      </c>
      <c r="E6" s="23">
        <f>(B6*J3)</f>
        <v>3.5684367037495918E-2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2.3506099999999999E-3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0.28377867999999973</v>
      </c>
      <c r="O9" s="23">
        <f>($C$5*[1]Params!K11)</f>
        <v>35.091738077914854</v>
      </c>
      <c r="P9" s="23">
        <f>(O9*N9)</f>
        <v>9.9582871106564053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-0.58451281880690942</v>
      </c>
      <c r="O10" s="23"/>
      <c r="P10" s="23"/>
      <c r="R10" s="1"/>
      <c r="S10" s="23"/>
      <c r="T10" s="23"/>
      <c r="U10" s="24"/>
    </row>
    <row r="11" spans="2:21">
      <c r="B11">
        <f>(SUM(B5:B10))</f>
        <v>0.55012334999999979</v>
      </c>
      <c r="C11" s="23"/>
      <c r="D11" s="23">
        <f>(SUM(D5:D10))</f>
        <v>-0.32155414999999987</v>
      </c>
      <c r="O11" s="23"/>
      <c r="P11" s="23">
        <f>(SUM(P6:P9))</f>
        <v>19.609841260656403</v>
      </c>
      <c r="R11" s="1"/>
      <c r="S11" s="23"/>
      <c r="T11" s="24"/>
    </row>
    <row r="22" spans="18:20">
      <c r="R22">
        <f>(SUM(R5:R21))</f>
        <v>0.5501233499999999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71.14520726181982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11.675210958137463</v>
      </c>
      <c r="K4" s="4">
        <f>(J4/D15-1)</f>
        <v>0.17470106962517828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1.14638E-3</v>
      </c>
      <c r="C6" s="28">
        <v>0</v>
      </c>
      <c r="D6" s="29">
        <f>(B6*C6)</f>
        <v>0</v>
      </c>
      <c r="E6" s="23">
        <f>(B6*J3)</f>
        <v>8.1559442700805007E-2</v>
      </c>
      <c r="M6" t="s">
        <v>11</v>
      </c>
      <c r="N6" s="49">
        <f>(SUM(R$5:R$8)/5)</f>
        <v>3.2820794000000007E-2</v>
      </c>
      <c r="O6" s="23">
        <f>($C$7*[1]Params!K8)</f>
        <v>89.451451451451447</v>
      </c>
      <c r="P6" s="23">
        <f>(O6*N6)</f>
        <v>2.9358676610890897</v>
      </c>
      <c r="R6" s="2">
        <f>(B6)</f>
        <v>1.14638E-3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3.2820794000000007E-2</v>
      </c>
      <c r="O7" s="23">
        <f>($C$7*[1]Params!K9)</f>
        <v>110.09409409409409</v>
      </c>
      <c r="P7" s="23">
        <f>(O7*N7)</f>
        <v>3.6133755828788794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3.2820794000000007E-2</v>
      </c>
      <c r="O8" s="23">
        <f>($C$7*[1]Params!K10)</f>
        <v>151.37937937937937</v>
      </c>
      <c r="P8" s="23">
        <f>(O8*N8)</f>
        <v>4.9683914264584592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1.2751561138034808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3.2820794000000007E-2</v>
      </c>
      <c r="O9" s="23">
        <f>($C$7*[1]Params!K11)</f>
        <v>344.04404404404403</v>
      </c>
      <c r="P9" s="23">
        <f>(O9*N9)</f>
        <v>11.291798696496498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22.809433366922924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60.564520712082704</v>
      </c>
    </row>
    <row r="15" spans="2:21">
      <c r="B15" s="1">
        <f>(SUM(B5:B14))</f>
        <v>0.16410397000000002</v>
      </c>
      <c r="D15" s="23">
        <f>(SUM(D5:D14))</f>
        <v>9.9388782899999999</v>
      </c>
    </row>
    <row r="21" spans="18:20">
      <c r="R21">
        <f>(SUM(R5:R20))</f>
        <v>0.16410397000000004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0.94990538615959896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3.9542196721336889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5.5968959999999998E-2</v>
      </c>
      <c r="C6" s="28">
        <v>0</v>
      </c>
      <c r="D6" s="29">
        <f>(B6*C6)</f>
        <v>0</v>
      </c>
      <c r="E6" s="23">
        <f>(B6*J3)</f>
        <v>5.3165216561751147E-2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4.1627510800000014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R25" sqref="R2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1.5618184151702409E-4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19.993585512656729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32003.69729037513</v>
      </c>
      <c r="P9" s="23">
        <f>(O9*N9)</f>
        <v>16.001848645187565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4860.0464275699997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4860.0464275699997</v>
      </c>
      <c r="C18" s="28">
        <v>0</v>
      </c>
      <c r="D18" s="29">
        <f>(B18*C18)</f>
        <v>0</v>
      </c>
      <c r="E18" s="23">
        <f>(B18*J3)</f>
        <v>0.75905100091611677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-9.6832741740554926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-23.427276227553612</v>
      </c>
    </row>
    <row r="39" spans="2:20">
      <c r="B39">
        <f>(SUM(B5:B38))</f>
        <v>128014.78916150052</v>
      </c>
      <c r="D39" s="23">
        <f>(SUM(D5:D38))</f>
        <v>-76.307382291799911</v>
      </c>
      <c r="F39" t="s">
        <v>9</v>
      </c>
      <c r="G39" s="33">
        <f>(D39/B39)</f>
        <v>-5.9608255258329775E-4</v>
      </c>
      <c r="R39">
        <f>(SUM(R5:R38))</f>
        <v>128014.78916150052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N6" sqref="N6:N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0.84422472677923033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48.704212080444798</v>
      </c>
      <c r="K4" s="4">
        <f>(J4/D18-1)</f>
        <v>-2.91454966558089E-2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0.31897132</v>
      </c>
      <c r="C6" s="28">
        <v>0</v>
      </c>
      <c r="D6" s="29">
        <f>(B6*C6)</f>
        <v>0</v>
      </c>
      <c r="E6" s="23">
        <f>(B6*J3)</f>
        <v>0.26928347547741044</v>
      </c>
      <c r="M6" t="s">
        <v>11</v>
      </c>
      <c r="N6" s="19">
        <f>($B$7+$R$9+$R$6)/5</f>
        <v>8.8635144897777778</v>
      </c>
      <c r="O6" s="23">
        <f>($S$7*[1]Params!K8)</f>
        <v>1.1960515459367107</v>
      </c>
      <c r="P6" s="23">
        <f>(O6*N6)</f>
        <v>10.601220207931147</v>
      </c>
      <c r="R6" s="47">
        <f>(B6)</f>
        <v>0.31897132</v>
      </c>
      <c r="S6" s="28">
        <v>0</v>
      </c>
      <c r="T6" s="29">
        <f>(D6)</f>
        <v>0</v>
      </c>
      <c r="U6" s="23">
        <f>(R6*J3)</f>
        <v>0.26928347547741044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($B$7+$R$9+$R$6)/5</f>
        <v>8.8635144897777778</v>
      </c>
      <c r="O7" s="23">
        <f>($S$7*[1]Params!K9)</f>
        <v>1.4720634411528746</v>
      </c>
      <c r="P7" s="23">
        <f>(O7*N7)</f>
        <v>13.047655640530641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8.8635144897777778</v>
      </c>
      <c r="O8" s="23">
        <f>($S$7*[1]Params!K10)</f>
        <v>2.0240872315852028</v>
      </c>
      <c r="P8" s="23">
        <f>(O8*N8)</f>
        <v>17.940526505729633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8.8635144897777778</v>
      </c>
      <c r="O9" s="23">
        <f>($C$7*[1]Params!K11)</f>
        <v>4.6001982536027333</v>
      </c>
      <c r="P9" s="23">
        <f>(O9*N9)</f>
        <v>40.773923876658252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82.36332623084968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0.86956873957037473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57.691051369999997</v>
      </c>
      <c r="S17" s="23"/>
      <c r="T17" s="23">
        <f>(SUM(T5:T12))</f>
        <v>50.166334824300641</v>
      </c>
    </row>
    <row r="18" spans="2:20">
      <c r="B18" s="19">
        <f>(SUM(B5:B17))</f>
        <v>57.691051370000004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8" width="9.140625" style="14" customWidth="1"/>
    <col min="79" max="16384" width="9.140625" style="14"/>
  </cols>
  <sheetData>
    <row r="3" spans="2:16">
      <c r="I3" t="s">
        <v>3</v>
      </c>
      <c r="J3" s="45">
        <v>3.1051851615733449E-2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2.0119862132590707</v>
      </c>
      <c r="K4" s="4">
        <f>(J4/D10-1)</f>
        <v>5.9931066295353386E-3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4.5670420000000003E-2</v>
      </c>
      <c r="C6" s="28">
        <v>0</v>
      </c>
      <c r="D6" s="29">
        <f>(B6*C6)</f>
        <v>0</v>
      </c>
      <c r="E6" s="23">
        <f>(B6*J3)</f>
        <v>1.4181511050682253E-3</v>
      </c>
      <c r="M6" t="s">
        <v>11</v>
      </c>
      <c r="N6" s="35">
        <f>($B$10/5)</f>
        <v>12.958880765999998</v>
      </c>
      <c r="O6" s="45">
        <f>($C$5*[1]Params!K8)</f>
        <v>4.0155225640266315E-2</v>
      </c>
      <c r="P6" s="23">
        <f>(O6*N6)</f>
        <v>0.52036678120403712</v>
      </c>
    </row>
    <row r="7" spans="2:16">
      <c r="B7" s="35"/>
      <c r="C7" s="23"/>
      <c r="D7" s="25"/>
      <c r="E7" s="23"/>
      <c r="N7" s="35">
        <f>($B$10/5)</f>
        <v>12.958880765999998</v>
      </c>
      <c r="O7" s="45">
        <f>($C$5*[1]Params!K9)</f>
        <v>4.9421816172635469E-2</v>
      </c>
      <c r="P7" s="23">
        <f>(O7*N7)</f>
        <v>0.64045142302035341</v>
      </c>
    </row>
    <row r="8" spans="2:16">
      <c r="N8" s="35">
        <f>($B$10/5)</f>
        <v>12.958880765999998</v>
      </c>
      <c r="O8" s="45">
        <f>($C$5*[1]Params!K10)</f>
        <v>6.7954997237373763E-2</v>
      </c>
      <c r="P8" s="23">
        <f>(O8*N8)</f>
        <v>0.88062070665298586</v>
      </c>
    </row>
    <row r="9" spans="2:16">
      <c r="F9" t="s">
        <v>9</v>
      </c>
      <c r="G9" s="23">
        <f>(D10/B10)</f>
        <v>3.0866863213177591E-2</v>
      </c>
      <c r="N9" s="35">
        <f>($B$10/5)</f>
        <v>12.958880765999998</v>
      </c>
      <c r="O9" s="45">
        <f>($C$5*[1]Params!K11)</f>
        <v>0.15444317553948583</v>
      </c>
      <c r="P9" s="23">
        <f>(O9*N9)</f>
        <v>2.0014106969386045</v>
      </c>
    </row>
    <row r="10" spans="2:16">
      <c r="B10" s="35">
        <f>(SUM(B5:B9))</f>
        <v>64.794403829999993</v>
      </c>
      <c r="D10" s="23">
        <f>(SUM(D5:D9))</f>
        <v>2</v>
      </c>
    </row>
    <row r="11" spans="2:16">
      <c r="P11" s="23">
        <f>(SUM(P6:P9))</f>
        <v>4.042849607815981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0.86026469367822711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47.281253039097329</v>
      </c>
      <c r="K4" s="4">
        <f>(J4/D10-1)</f>
        <v>0.19427262033587578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0.33258504</v>
      </c>
      <c r="C6" s="28">
        <v>0</v>
      </c>
      <c r="D6" s="29">
        <f>(B6*C6)</f>
        <v>0</v>
      </c>
      <c r="E6" s="23">
        <f>(B6*J3)</f>
        <v>0.28611116755756089</v>
      </c>
      <c r="M6" t="s">
        <v>11</v>
      </c>
      <c r="N6" s="35">
        <f>($B$10/5)</f>
        <v>10.992257007999999</v>
      </c>
      <c r="O6" s="23">
        <f>($C$5*[1]Params!K8)</f>
        <v>0.98505771545924514</v>
      </c>
      <c r="P6" s="23">
        <f>(O6*N6)</f>
        <v>10.828007576041356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2.0482902356478587</v>
      </c>
      <c r="N7" s="35">
        <f>($B$10/5)</f>
        <v>10.992257007999999</v>
      </c>
      <c r="O7" s="23">
        <f>($C$5*[1]Params!K9)</f>
        <v>1.2123787267190709</v>
      </c>
      <c r="P7" s="23">
        <f>(O7*N7)</f>
        <v>13.326778555127822</v>
      </c>
    </row>
    <row r="8" spans="2:16">
      <c r="N8" s="35">
        <f>($B$10/5)</f>
        <v>10.992257007999999</v>
      </c>
      <c r="O8" s="23">
        <f>($C$5*[1]Params!K10)</f>
        <v>1.6670207492387226</v>
      </c>
      <c r="P8" s="23">
        <f>(O8*N8)</f>
        <v>18.324320513300759</v>
      </c>
    </row>
    <row r="9" spans="2:16">
      <c r="F9" t="s">
        <v>9</v>
      </c>
      <c r="G9" s="23">
        <f>(D10/B10)</f>
        <v>0.72032522476843464</v>
      </c>
      <c r="N9" s="35">
        <f>($B$10/5)</f>
        <v>10.992257007999999</v>
      </c>
      <c r="O9" s="23">
        <f>($C$5*[1]Params!K11)</f>
        <v>3.7886835209970964</v>
      </c>
      <c r="P9" s="23">
        <f>(O9*N9)</f>
        <v>41.646182984774448</v>
      </c>
    </row>
    <row r="10" spans="2:16">
      <c r="B10" s="35">
        <f>(SUM(B5:B9))</f>
        <v>54.96128504</v>
      </c>
      <c r="D10" s="23">
        <f>(SUM(D5:D9))</f>
        <v>39.590000000000003</v>
      </c>
    </row>
    <row r="11" spans="2:16">
      <c r="P11" s="23">
        <f>(SUM(P6:P9))</f>
        <v>84.125289629244378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3.3412430670667548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50.391747822867586</v>
      </c>
      <c r="K4" s="4">
        <f>(J4/D23-1)</f>
        <v>1.8619221879131831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0.10044428</v>
      </c>
      <c r="C7" s="28">
        <v>0</v>
      </c>
      <c r="D7" s="29">
        <v>0</v>
      </c>
      <c r="E7" s="24">
        <f>B7*J3</f>
        <v>0.33560875417651187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0.10044428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0.58861269928929949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0.57141753875387624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4.8230022499999992</v>
      </c>
      <c r="O16" s="23">
        <f>($C$6*[1]Params!K10)</f>
        <v>3.8980859332289057</v>
      </c>
      <c r="P16" s="23">
        <f>(O16*N16)</f>
        <v>18.800477226656358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82.101787376431204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1.1674821492973841</v>
      </c>
      <c r="S22" s="23"/>
      <c r="T22" s="23"/>
    </row>
    <row r="23" spans="2:20">
      <c r="B23" s="1">
        <f>(SUM(B5:B22))</f>
        <v>15.081736590659361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15.081736590659363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7" sqref="O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99" width="9.140625" style="14" customWidth="1"/>
    <col min="100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0.34547238052617091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1.9662626937438556</v>
      </c>
      <c r="K4" s="4">
        <f>(J4/D14-1)</f>
        <v>1.1717518563831177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7.4864520000000004E-2</v>
      </c>
      <c r="C6" s="28">
        <v>0</v>
      </c>
      <c r="D6" s="28">
        <f>(B6*C6)</f>
        <v>0</v>
      </c>
      <c r="E6" s="23">
        <f>(B6*J3)</f>
        <v>2.5863623941349133E-2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7.4864520000000004E-2</v>
      </c>
      <c r="S6" s="28">
        <v>0</v>
      </c>
      <c r="T6" s="28">
        <f>(D6)</f>
        <v>0</v>
      </c>
      <c r="U6" s="23">
        <f>(E6)</f>
        <v>2.5863623941349133E-2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1.8969038440000001</v>
      </c>
      <c r="O8" s="23">
        <f>($C$5*[1]Params!K10)</f>
        <v>0.51436531459544421</v>
      </c>
      <c r="P8" s="23">
        <f>(O8*N8)</f>
        <v>0.97570154247636753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1.8969038440000001</v>
      </c>
      <c r="O9" s="23">
        <f>($C$5*[1]Params!K11)</f>
        <v>1.1690120786260096</v>
      </c>
      <c r="P9" s="23">
        <f>(O9*N9)</f>
        <v>2.2175035056281081</v>
      </c>
      <c r="Q9" s="24"/>
    </row>
    <row r="10" spans="2:21">
      <c r="B10" s="35"/>
      <c r="C10" s="23"/>
      <c r="D10" s="23"/>
    </row>
    <row r="12" spans="2:21">
      <c r="P12" s="23">
        <f>(SUM(P6:P9))</f>
        <v>4.4638600481044755</v>
      </c>
    </row>
    <row r="13" spans="2:21">
      <c r="F13" t="s">
        <v>9</v>
      </c>
      <c r="G13" s="23">
        <f>(D14/B14)</f>
        <v>0.15907543926382456</v>
      </c>
    </row>
    <row r="14" spans="2:21">
      <c r="B14" s="35">
        <f>(SUM(B5:B13))</f>
        <v>5.6915192200000009</v>
      </c>
      <c r="D14" s="23">
        <f>(SUM(D5:D13))</f>
        <v>0.90538092000000026</v>
      </c>
    </row>
    <row r="17" spans="11:20">
      <c r="N17" s="35"/>
      <c r="R17" s="35">
        <f>(SUM(R5:R16))</f>
        <v>9.484519220000001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1.052809987662959E-5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4.6301520972139381</v>
      </c>
      <c r="K4" s="4">
        <f>(J4/D13-1)</f>
        <v>-7.9492624808362278E-2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258.23</v>
      </c>
      <c r="C6" s="28">
        <v>0</v>
      </c>
      <c r="D6" s="29">
        <f>(B6*C6)</f>
        <v>0</v>
      </c>
      <c r="E6" s="23">
        <f>(B6*J3)</f>
        <v>2.7186712311420592E-3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1.1437279222708862E-5</v>
      </c>
    </row>
    <row r="13" spans="2:16">
      <c r="B13">
        <f>(SUM(B5:B12))</f>
        <v>439789.91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4.8369075036909523E-3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2.8992423577123567</v>
      </c>
      <c r="K4" s="4">
        <f>(J4/D10-1)</f>
        <v>-3.358588076254776E-2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46" sqref="B4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92.121476155463398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351.1056341479441</v>
      </c>
      <c r="K4" s="4">
        <f>(J4/D43-1)</f>
        <v>6.8554750454016089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0.19345509992647311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0.56756161217300449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6.2608140000000007E-2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4.861968844237876E-2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(B17+R21+R14)/5</f>
        <v>1.230531912</v>
      </c>
      <c r="O17" s="23">
        <f>($S$13*[1]Params!K11)</f>
        <v>112.06490876517188</v>
      </c>
      <c r="P17" s="23">
        <f>(O17*N17)</f>
        <v>137.89944645091251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6.2608140000000007E-2</v>
      </c>
      <c r="C18" s="28">
        <v>0</v>
      </c>
      <c r="D18" s="29">
        <v>0</v>
      </c>
      <c r="E18" s="24">
        <f>B18*J3</f>
        <v>5.7675542761479148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265.17417089114292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0.65802384601122543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4.0482055349120767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4.6073082085942616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($B$19+$R$19)/5</f>
        <v>0.37564433600000002</v>
      </c>
      <c r="O26" s="23">
        <f>($S$15*[1]Params!K11)</f>
        <v>117.86155143059136</v>
      </c>
      <c r="P26" s="23">
        <f>(O26*N26)</f>
        <v>44.274024227074342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87.853269284406991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3.8113331309999992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11.727040773859873</v>
      </c>
      <c r="R43" s="26">
        <f>(SUM(R5:R36))</f>
        <v>3.8113331309999996</v>
      </c>
      <c r="S43" s="23"/>
      <c r="T43" s="23">
        <f>(SUM(T5:T36))</f>
        <v>44.693659160230382</v>
      </c>
      <c r="V43" t="s">
        <v>9</v>
      </c>
      <c r="W43" s="23">
        <f>(T43/R43)</f>
        <v>11.726516057257863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0.10433696790614209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0.97534199789737963</v>
      </c>
      <c r="K4" s="4">
        <f>(J4/D13-1)</f>
        <v>0.95068399579475926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0.24674183999999999</v>
      </c>
      <c r="C6" s="28">
        <v>0</v>
      </c>
      <c r="D6" s="29">
        <f>(B6*C6)</f>
        <v>0</v>
      </c>
      <c r="E6" s="23">
        <f>(B6*J3)</f>
        <v>2.5744295441182445E-2</v>
      </c>
      <c r="G6" s="23"/>
      <c r="M6" t="s">
        <v>11</v>
      </c>
      <c r="N6" s="19">
        <f>($B$13/5)</f>
        <v>1.8696000420000001</v>
      </c>
      <c r="O6" s="45">
        <f>($C$5*[1]Params!K8)</f>
        <v>7.1418695478700056E-2</v>
      </c>
      <c r="P6" s="23">
        <f>(O6*N6)</f>
        <v>0.13352439606656283</v>
      </c>
      <c r="Q6" s="23">
        <f>N6*$J$3</f>
        <v>0.19506839957947592</v>
      </c>
    </row>
    <row r="7" spans="2:17">
      <c r="C7" s="23"/>
      <c r="D7" s="23"/>
      <c r="E7" s="23"/>
      <c r="G7" s="23"/>
      <c r="N7" s="19">
        <f>($B$13/5)</f>
        <v>1.8696000420000001</v>
      </c>
      <c r="O7" s="45">
        <f>($C$5*[1]Params!K9)</f>
        <v>8.7899932896861599E-2</v>
      </c>
      <c r="P7" s="23">
        <f>(O7*N7)</f>
        <v>0.16433771823576962</v>
      </c>
      <c r="Q7" s="23">
        <f>Q6*2</f>
        <v>0.39013679915895183</v>
      </c>
    </row>
    <row r="8" spans="2:17">
      <c r="C8" s="23"/>
      <c r="D8" s="23"/>
      <c r="E8" s="23"/>
      <c r="G8" s="23"/>
      <c r="N8" s="19">
        <f>($B$13/5)</f>
        <v>1.8696000420000001</v>
      </c>
      <c r="O8" s="45">
        <f>($C$5*[1]Params!K10)</f>
        <v>0.12086240773318471</v>
      </c>
      <c r="P8" s="23">
        <f>(O8*N8)</f>
        <v>0.22596436257418326</v>
      </c>
      <c r="Q8" s="23">
        <f>Q6*3</f>
        <v>0.58520519873842769</v>
      </c>
    </row>
    <row r="9" spans="2:17">
      <c r="C9" s="23"/>
      <c r="D9" s="23"/>
      <c r="E9" s="23"/>
      <c r="G9" s="23"/>
      <c r="N9" s="19">
        <f>($B$13/5)</f>
        <v>1.8696000420000001</v>
      </c>
      <c r="O9" s="45">
        <f>($C$5*[1]Params!K11)</f>
        <v>0.27468729030269251</v>
      </c>
      <c r="P9" s="23">
        <f>(O9*N9)</f>
        <v>0.51355536948678016</v>
      </c>
      <c r="Q9" s="23">
        <f>Q6*4</f>
        <v>0.78027359831790366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1.0373818463632958</v>
      </c>
    </row>
    <row r="12" spans="2:17">
      <c r="C12" s="23"/>
      <c r="D12" s="23"/>
      <c r="E12" s="23"/>
      <c r="F12" t="s">
        <v>9</v>
      </c>
      <c r="G12" s="23">
        <f>(D13/B13)</f>
        <v>5.3487375777455187E-2</v>
      </c>
    </row>
    <row r="13" spans="2:17">
      <c r="B13">
        <f>(SUM(B5:B12))</f>
        <v>9.3480002100000004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6.2699333164269486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12.859380616378353</v>
      </c>
      <c r="K4" s="4">
        <f>(J4/D10-1)</f>
        <v>0.14305605478918682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2.58734E-3</v>
      </c>
      <c r="C6" s="28">
        <v>0</v>
      </c>
      <c r="D6" s="28">
        <f>(B6*C6)</f>
        <v>0</v>
      </c>
      <c r="E6" s="23">
        <f>(B6*J3)</f>
        <v>1.6222449266924101E-2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5.4852369576777305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2.0509597099999999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7" sqref="R7:T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0.62159271359681822</v>
      </c>
      <c r="M3" t="s">
        <v>4</v>
      </c>
      <c r="N3" s="19">
        <f>(INDEX(N5:N14,MATCH(MAX(O6:O7),O5:O14,0))/0.9)</f>
        <v>11.469145362962966</v>
      </c>
      <c r="O3" s="52">
        <f>(MAX(O6:O7)*0.85)</f>
        <v>0.48540838895304461</v>
      </c>
      <c r="P3" s="23">
        <f>(O3*N3)</f>
        <v>5.5672193733041349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19.248670409761388</v>
      </c>
      <c r="K4" s="4">
        <f>(J4/D14-1)</f>
        <v>7.2323217879931345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54.373966879999998</v>
      </c>
      <c r="S5" s="23">
        <f>(T5/R5)</f>
        <v>0.35127104193358794</v>
      </c>
      <c r="T5" s="23">
        <f>(SUM(D5:D7))</f>
        <v>19.100000000000001</v>
      </c>
    </row>
    <row r="6" spans="2:21">
      <c r="B6" s="20">
        <v>0.79895541000000003</v>
      </c>
      <c r="C6" s="28">
        <v>0</v>
      </c>
      <c r="D6" s="28">
        <f>(B6*C6)</f>
        <v>0</v>
      </c>
      <c r="E6" s="23">
        <f>(B6*J3)</f>
        <v>0.49662486134475847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10.322230826666669</v>
      </c>
      <c r="O7" s="23">
        <f>($C$5*[1]Params!K9)</f>
        <v>0.57106869288593487</v>
      </c>
      <c r="P7" s="23">
        <f>(O7*N7)</f>
        <v>5.8947028658514373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10.322230826666669</v>
      </c>
      <c r="O8" s="23">
        <f>($C$5*[1]Params!K10)</f>
        <v>0.78521945271816052</v>
      </c>
      <c r="P8" s="23">
        <f>(O8*N8)</f>
        <v>8.1052164405457265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10.322230826666669</v>
      </c>
      <c r="O9" s="23">
        <f>($C$5*[1]Params!K11)</f>
        <v>1.7845896652685465</v>
      </c>
      <c r="P9" s="23">
        <f>(O9*N9)</f>
        <v>18.420946455785742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37.47356312218291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7.5506367414283182E-2</v>
      </c>
    </row>
    <row r="14" spans="2:21">
      <c r="B14" s="19">
        <f>(SUM(B5:B13))</f>
        <v>30.966692480000006</v>
      </c>
      <c r="D14" s="23">
        <f>(SUM(D5:D13))</f>
        <v>2.3381824600000005</v>
      </c>
    </row>
    <row r="18" spans="12:20">
      <c r="R18">
        <f>(SUM(R5:R17))</f>
        <v>30.966692480000006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2" width="9.140625" style="14" customWidth="1"/>
    <col min="63" max="16384" width="9.140625" style="14"/>
  </cols>
  <sheetData>
    <row r="3" spans="2:21">
      <c r="I3" t="s">
        <v>3</v>
      </c>
      <c r="J3" s="45">
        <v>12.138156383759281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2.8104896067246039</v>
      </c>
      <c r="K4" s="4">
        <f>(J4/D14-1)</f>
        <v>-6.2545161199264898E-2</v>
      </c>
      <c r="R4" t="s">
        <v>5</v>
      </c>
      <c r="S4" t="s">
        <v>6</v>
      </c>
      <c r="T4" t="s">
        <v>7</v>
      </c>
    </row>
    <row r="5" spans="2:21">
      <c r="B5" s="1">
        <v>0.23151524000000001</v>
      </c>
      <c r="C5" s="23">
        <f>(D5/B5)</f>
        <v>12.949471490516132</v>
      </c>
      <c r="D5" s="23">
        <v>2.9980000000000002</v>
      </c>
      <c r="E5" t="s">
        <v>99</v>
      </c>
      <c r="N5" t="s">
        <v>32</v>
      </c>
      <c r="O5" t="s">
        <v>1</v>
      </c>
      <c r="P5" t="s">
        <v>2</v>
      </c>
      <c r="R5" s="19">
        <f>B5</f>
        <v>0.23151524000000001</v>
      </c>
      <c r="S5" s="23">
        <f>(T5/R5)</f>
        <v>12.949471490516132</v>
      </c>
      <c r="T5" s="23">
        <f>D5</f>
        <v>2.9980000000000002</v>
      </c>
    </row>
    <row r="6" spans="2:21">
      <c r="B6" s="2">
        <v>2.6480000000000001E-5</v>
      </c>
      <c r="C6" s="28">
        <v>0</v>
      </c>
      <c r="D6" s="28">
        <f>(B6*C6)</f>
        <v>0</v>
      </c>
      <c r="E6" s="23">
        <f>(B6*J3)</f>
        <v>3.2141838104194574E-4</v>
      </c>
      <c r="M6" t="s">
        <v>11</v>
      </c>
      <c r="N6" s="19">
        <f>(B$14/5)</f>
        <v>4.6308344000000001E-2</v>
      </c>
      <c r="O6" s="23">
        <f>($C$5*[1]Params!K8)</f>
        <v>16.834312937670973</v>
      </c>
      <c r="P6" s="23">
        <f>(O6*N6)</f>
        <v>0.77956915452131803</v>
      </c>
      <c r="R6" s="19">
        <f>(B6)</f>
        <v>2.6480000000000001E-5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4.6308344000000001E-2</v>
      </c>
      <c r="O7" s="23">
        <f>($C$5*[1]Params!K9)</f>
        <v>20.719154384825814</v>
      </c>
      <c r="P7" s="23">
        <f>(O7*N7)</f>
        <v>0.95946972864162217</v>
      </c>
      <c r="R7" s="19"/>
      <c r="S7" s="23"/>
      <c r="T7" s="24"/>
      <c r="U7" s="24"/>
    </row>
    <row r="8" spans="2:21">
      <c r="C8" s="23"/>
      <c r="D8" s="23"/>
      <c r="N8" s="19">
        <f>(B$14/5)</f>
        <v>4.6308344000000001E-2</v>
      </c>
      <c r="O8" s="23">
        <f>($C$5*[1]Params!K10)</f>
        <v>28.488837279135492</v>
      </c>
      <c r="P8" s="23">
        <f>(O8*N8)</f>
        <v>1.3192708768822303</v>
      </c>
      <c r="R8" s="19"/>
      <c r="S8" s="24"/>
      <c r="T8" s="24"/>
    </row>
    <row r="9" spans="2:21">
      <c r="C9" s="24"/>
      <c r="D9" s="23"/>
      <c r="N9" s="19">
        <f>(B$14/5)</f>
        <v>4.6308344000000001E-2</v>
      </c>
      <c r="O9" s="23">
        <f>($C$5*[1]Params!K11)</f>
        <v>64.747357452580658</v>
      </c>
      <c r="P9" s="23">
        <f>(O9*N9)</f>
        <v>2.9983429020050689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6.0566526620502392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12.947990539242777</v>
      </c>
    </row>
    <row r="14" spans="2:21">
      <c r="B14" s="19">
        <f>(SUM(B5:B13))</f>
        <v>0.23154172000000001</v>
      </c>
      <c r="D14" s="23">
        <f>(SUM(D5:D13))</f>
        <v>2.9980000000000002</v>
      </c>
    </row>
    <row r="18" spans="12:20">
      <c r="R18">
        <f>(SUM(R5:R17))</f>
        <v>0.23154172000000001</v>
      </c>
      <c r="T18" s="23">
        <f>(SUM(T5:T17))</f>
        <v>2.9980000000000002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2" width="9.140625" style="14" customWidth="1"/>
    <col min="63" max="16384" width="9.140625" style="14"/>
  </cols>
  <sheetData>
    <row r="3" spans="2:21">
      <c r="I3" t="s">
        <v>3</v>
      </c>
      <c r="J3" s="45">
        <v>3.0724268673827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3.1568493230098644</v>
      </c>
      <c r="K4" s="4">
        <f>(J4/D14-1)</f>
        <v>5.2985097735111397E-2</v>
      </c>
      <c r="R4" t="s">
        <v>5</v>
      </c>
      <c r="S4" t="s">
        <v>6</v>
      </c>
      <c r="T4" t="s">
        <v>7</v>
      </c>
    </row>
    <row r="5" spans="2:21">
      <c r="B5" s="35">
        <v>1.02747159</v>
      </c>
      <c r="C5" s="23">
        <f>(D5/B5)</f>
        <v>2.9178422344504926</v>
      </c>
      <c r="D5" s="23">
        <v>2.9980000000000002</v>
      </c>
      <c r="E5" t="s">
        <v>99</v>
      </c>
      <c r="N5" t="s">
        <v>32</v>
      </c>
      <c r="O5" t="s">
        <v>1</v>
      </c>
      <c r="P5" t="s">
        <v>2</v>
      </c>
      <c r="R5" s="19">
        <f>B5</f>
        <v>1.02747159</v>
      </c>
      <c r="S5" s="23">
        <f>(T5/R5)</f>
        <v>2.9178422344504926</v>
      </c>
      <c r="T5" s="23">
        <f>D5</f>
        <v>2.9980000000000002</v>
      </c>
    </row>
    <row r="6" spans="2:21">
      <c r="B6" s="47">
        <v>5.8599999999999998E-6</v>
      </c>
      <c r="C6" s="28">
        <v>0</v>
      </c>
      <c r="D6" s="28">
        <f>(B6*C6)</f>
        <v>0</v>
      </c>
      <c r="E6" s="23">
        <f>(B6*J3)</f>
        <v>1.8004421442862622E-5</v>
      </c>
      <c r="M6" t="s">
        <v>11</v>
      </c>
      <c r="N6" s="19">
        <f>(B$14/5)</f>
        <v>0.20549548999999998</v>
      </c>
      <c r="O6" s="23">
        <f>($C$5*[1]Params!K8)</f>
        <v>3.7931949047856404</v>
      </c>
      <c r="P6" s="23">
        <f>(O6*N6)</f>
        <v>0.77948444562442842</v>
      </c>
      <c r="R6" s="19">
        <f>(B6)</f>
        <v>5.8599999999999998E-6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0.20549548999999998</v>
      </c>
      <c r="O7" s="23">
        <f>($C$5*[1]Params!K9)</f>
        <v>4.6685475751207886</v>
      </c>
      <c r="P7" s="23">
        <f>(O7*N7)</f>
        <v>0.95936547153775809</v>
      </c>
      <c r="R7" s="19"/>
      <c r="S7" s="23"/>
      <c r="T7" s="24"/>
      <c r="U7" s="24"/>
    </row>
    <row r="8" spans="2:21">
      <c r="C8" s="23"/>
      <c r="D8" s="23"/>
      <c r="N8" s="19">
        <f>(B$14/5)</f>
        <v>0.20549548999999998</v>
      </c>
      <c r="O8" s="23">
        <f>($C$5*[1]Params!K10)</f>
        <v>6.419252915791084</v>
      </c>
      <c r="P8" s="23">
        <f>(O8*N8)</f>
        <v>1.3191275233644173</v>
      </c>
      <c r="R8" s="19"/>
      <c r="S8" s="24"/>
      <c r="T8" s="24"/>
    </row>
    <row r="9" spans="2:21">
      <c r="C9" s="24"/>
      <c r="D9" s="23"/>
      <c r="N9" s="19">
        <f>(B$14/5)</f>
        <v>0.20549548999999998</v>
      </c>
      <c r="O9" s="23">
        <f>($C$5*[1]Params!K11)</f>
        <v>14.589211172252464</v>
      </c>
      <c r="P9" s="23">
        <f>(O9*N9)</f>
        <v>2.9980170985554939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6.0559945390820982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2.9178255931553538</v>
      </c>
    </row>
    <row r="14" spans="2:21">
      <c r="B14" s="19">
        <f>(SUM(B5:B13))</f>
        <v>1.0274774499999999</v>
      </c>
      <c r="D14" s="23">
        <f>(SUM(D5:D13))</f>
        <v>2.9980000000000002</v>
      </c>
    </row>
    <row r="18" spans="12:20">
      <c r="R18">
        <f>(SUM(R5:R17))</f>
        <v>1.0274774499999999</v>
      </c>
      <c r="T18" s="23">
        <f>(SUM(T5:T17))</f>
        <v>2.9980000000000002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0.5320074854676432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3.2366271400880477</v>
      </c>
      <c r="K4" s="4">
        <f>(J4/D9-1)</f>
        <v>-0.88788000654603838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36" sqref="L3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735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6.4533138170747564E-3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9.9271342808655589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-54.066639999999943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-251.08950571913437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-140.07950571913437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735</v>
      </c>
      <c r="E35">
        <f t="shared" ref="E35:E41" si="1">C35*D35</f>
        <v>4596.6899999999996</v>
      </c>
      <c r="F35" s="35">
        <f t="shared" ref="F35:F41" si="2">E35*$N$5</f>
        <v>3677.3519999999999</v>
      </c>
      <c r="G35" s="23">
        <v>3.5</v>
      </c>
      <c r="H35" s="36">
        <f>G51</f>
        <v>1.5615590400000001</v>
      </c>
      <c r="I35" s="24">
        <f t="shared" ref="I35:I42" si="3">((F35-H35*D35)*$J$3-G35)</f>
        <v>12.824342033025143</v>
      </c>
      <c r="J35">
        <v>1</v>
      </c>
      <c r="K35" s="37">
        <f t="shared" ref="K35:K41" si="4">I35*J35</f>
        <v>12.824342033025143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735</v>
      </c>
      <c r="E36">
        <f t="shared" si="1"/>
        <v>710.01</v>
      </c>
      <c r="F36" s="35">
        <f t="shared" si="2"/>
        <v>568.00800000000004</v>
      </c>
      <c r="G36" s="23">
        <v>3.5</v>
      </c>
      <c r="H36" s="36">
        <f>G52</f>
        <v>0.21337130135885166</v>
      </c>
      <c r="I36" s="24">
        <f t="shared" si="3"/>
        <v>-0.84652582130233123</v>
      </c>
      <c r="J36">
        <v>1</v>
      </c>
      <c r="K36" s="37">
        <f t="shared" si="4"/>
        <v>-0.84652582130233123</v>
      </c>
      <c r="L36" s="38">
        <v>8.4</v>
      </c>
      <c r="M36" s="38">
        <f t="shared" si="5"/>
        <v>8.4</v>
      </c>
    </row>
    <row r="37" spans="2:22">
      <c r="B37" s="8" t="s">
        <v>47</v>
      </c>
      <c r="C37">
        <v>0.85099999999999998</v>
      </c>
      <c r="D37">
        <f>$H$2</f>
        <v>735</v>
      </c>
      <c r="E37">
        <f t="shared" si="1"/>
        <v>625.48500000000001</v>
      </c>
      <c r="F37" s="35">
        <f t="shared" si="2"/>
        <v>500.38800000000003</v>
      </c>
      <c r="G37" s="23">
        <v>3.5</v>
      </c>
      <c r="H37" s="36">
        <f>G53</f>
        <v>0.18479602162162162</v>
      </c>
      <c r="I37" s="24">
        <f t="shared" si="3"/>
        <v>-1.1473610446599696</v>
      </c>
      <c r="J37">
        <v>1</v>
      </c>
      <c r="K37" s="37">
        <f t="shared" si="4"/>
        <v>-1.1473610446599696</v>
      </c>
      <c r="L37" s="38">
        <v>6.81</v>
      </c>
      <c r="M37" s="38">
        <f t="shared" si="5"/>
        <v>6.81</v>
      </c>
    </row>
    <row r="38" spans="2:22">
      <c r="B38" s="8" t="s">
        <v>47</v>
      </c>
      <c r="C38">
        <v>0.85099999999999998</v>
      </c>
      <c r="D38">
        <f>$H$2-34</f>
        <v>701</v>
      </c>
      <c r="E38">
        <f t="shared" si="1"/>
        <v>596.55099999999993</v>
      </c>
      <c r="F38" s="35">
        <f t="shared" si="2"/>
        <v>477.24079999999998</v>
      </c>
      <c r="G38" s="23">
        <v>0</v>
      </c>
      <c r="H38" s="36">
        <f>G53</f>
        <v>0.18479602162162162</v>
      </c>
      <c r="I38" s="24">
        <f t="shared" si="3"/>
        <v>2.2438093982222598</v>
      </c>
      <c r="J38">
        <v>3</v>
      </c>
      <c r="K38" s="37">
        <f t="shared" si="4"/>
        <v>6.7314281946667798</v>
      </c>
      <c r="L38" s="38">
        <f>L37</f>
        <v>6.81</v>
      </c>
      <c r="M38" s="38">
        <f t="shared" si="5"/>
        <v>20.43</v>
      </c>
    </row>
    <row r="39" spans="2:22">
      <c r="B39" s="8" t="s">
        <v>47</v>
      </c>
      <c r="C39">
        <v>0.85099999999999998</v>
      </c>
      <c r="D39">
        <f>$H$2-34-58</f>
        <v>643</v>
      </c>
      <c r="E39">
        <f t="shared" si="1"/>
        <v>547.19299999999998</v>
      </c>
      <c r="F39" s="35">
        <f t="shared" si="2"/>
        <v>437.75440000000003</v>
      </c>
      <c r="G39" s="23">
        <v>0</v>
      </c>
      <c r="H39" s="36">
        <f>H38</f>
        <v>0.18479602162162162</v>
      </c>
      <c r="I39" s="24">
        <f t="shared" si="3"/>
        <v>2.0581589772566522</v>
      </c>
      <c r="J39">
        <v>1</v>
      </c>
      <c r="K39" s="37">
        <f t="shared" si="4"/>
        <v>2.0581589772566522</v>
      </c>
      <c r="L39" s="38">
        <f>L38</f>
        <v>6.81</v>
      </c>
      <c r="M39" s="38">
        <f t="shared" si="5"/>
        <v>6.81</v>
      </c>
    </row>
    <row r="40" spans="2:22">
      <c r="B40" s="8" t="s">
        <v>47</v>
      </c>
      <c r="C40">
        <v>0.85099999999999998</v>
      </c>
      <c r="D40">
        <f>$H$2-140</f>
        <v>595</v>
      </c>
      <c r="E40">
        <f t="shared" si="1"/>
        <v>506.34499999999997</v>
      </c>
      <c r="F40" s="35">
        <f t="shared" si="2"/>
        <v>405.07600000000002</v>
      </c>
      <c r="G40" s="23">
        <v>0</v>
      </c>
      <c r="H40" s="36">
        <f>H39</f>
        <v>0.18479602162162162</v>
      </c>
      <c r="I40" s="24">
        <f t="shared" si="3"/>
        <v>1.9045172495609768</v>
      </c>
      <c r="J40">
        <v>1</v>
      </c>
      <c r="K40" s="37">
        <f t="shared" si="4"/>
        <v>1.9045172495609768</v>
      </c>
      <c r="L40" s="38">
        <f>L39</f>
        <v>6.81</v>
      </c>
      <c r="M40" s="38">
        <f t="shared" si="5"/>
        <v>6.81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0.25271182654263508</v>
      </c>
      <c r="J41" s="16">
        <v>1</v>
      </c>
      <c r="K41" s="41">
        <f t="shared" si="4"/>
        <v>0.25271182654263508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1.408382503877025</v>
      </c>
      <c r="J42" s="16">
        <v>1</v>
      </c>
      <c r="K42" s="41">
        <f>(I42*J42)</f>
        <v>1.408382503877025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111.01</v>
      </c>
      <c r="O47" s="38">
        <f>(J13+SUM(G35:G41)-D77)</f>
        <v>1.9473822808655612</v>
      </c>
      <c r="P47">
        <f>(O47/J3)</f>
        <v>301.76469579288124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(-300/3)</f>
        <v>-100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69" width="9.140625" style="14" customWidth="1"/>
    <col min="70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13.215164324528811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4.1475367704242432</v>
      </c>
      <c r="K4" s="4">
        <f>(J4/D13-1)</f>
        <v>-3.5563805709798695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6.99E-6</v>
      </c>
      <c r="C6" s="28">
        <v>0</v>
      </c>
      <c r="D6" s="28">
        <f>(B6*C6)</f>
        <v>0</v>
      </c>
      <c r="E6" s="23">
        <f>(B6*J3)</f>
        <v>9.2373998628456381E-5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6.99E-6</v>
      </c>
      <c r="S6" s="28">
        <v>0</v>
      </c>
      <c r="T6" s="28">
        <f>(D6)</f>
        <v>0</v>
      </c>
      <c r="U6" s="23">
        <f>(R6*J3)</f>
        <v>9.2373998628456381E-5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0.118880128</v>
      </c>
      <c r="O9" s="23">
        <f>($C$5*[1]Params!K11)</f>
        <v>20</v>
      </c>
      <c r="P9" s="23">
        <f>(O9*N9)</f>
        <v>2.3776025600000001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4.8027286520000008</v>
      </c>
    </row>
    <row r="12" spans="2:21">
      <c r="F12" t="s">
        <v>9</v>
      </c>
      <c r="G12" s="45">
        <f>(D13/B13)</f>
        <v>-5.1694823824542659</v>
      </c>
    </row>
    <row r="13" spans="2:21">
      <c r="B13" s="1">
        <f>(SUM(B5:B12))</f>
        <v>0.31384678000000005</v>
      </c>
      <c r="D13" s="23">
        <f>(SUM(D5:D12))</f>
        <v>-1.6224254</v>
      </c>
      <c r="R13" s="1">
        <f>(SUM(R5:R12))</f>
        <v>0.59440064000000004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1.0054404931430285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0.61459769149654986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44.648110151080623</v>
      </c>
      <c r="K4" s="4">
        <f>(J4/D13-1)</f>
        <v>1.4802290491809207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0.72413576999999996</v>
      </c>
      <c r="C6" s="28">
        <v>0</v>
      </c>
      <c r="D6" s="28">
        <f>(B6*C6)</f>
        <v>0</v>
      </c>
      <c r="E6" s="23">
        <f>(B6*J3)</f>
        <v>0.44505217257207658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0.72413576999999996</v>
      </c>
      <c r="S6" s="28">
        <v>0</v>
      </c>
      <c r="T6" s="28">
        <f>(D6)</f>
        <v>0</v>
      </c>
      <c r="U6" s="23">
        <f>(R6*J3)</f>
        <v>0.44505217257207658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25.559645155999995</v>
      </c>
      <c r="O8" s="23">
        <f>($C$7*[1]Params!K10)</f>
        <v>0.76762608072481497</v>
      </c>
      <c r="P8" s="23">
        <f>(O8*N8)</f>
        <v>19.620250235817277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14.529215052000001</v>
      </c>
      <c r="O9" s="23">
        <f>($C$7*[1]Params!K11)</f>
        <v>1.7446047289200339</v>
      </c>
      <c r="P9" s="23">
        <f>(O9*N9)</f>
        <v>25.347737287215338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67.356416493032611</v>
      </c>
    </row>
    <row r="12" spans="2:21">
      <c r="F12" t="s">
        <v>9</v>
      </c>
      <c r="G12" s="45">
        <f>(D13/B13)</f>
        <v>0.24779876346481655</v>
      </c>
    </row>
    <row r="13" spans="2:21">
      <c r="B13" s="1">
        <f>(SUM(B5:B12))</f>
        <v>72.646075260000003</v>
      </c>
      <c r="D13" s="23">
        <f>(SUM(D5:D12))</f>
        <v>18.001607620000001</v>
      </c>
      <c r="R13" s="1">
        <f>(SUM(R5:R12))</f>
        <v>95.146075259999989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2023-12-22T10:13:43Z</dcterms:modified>
</cp:coreProperties>
</file>