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 l="1"/>
  <c r="C46" l="1"/>
  <c r="C25"/>
  <c r="C29" l="1"/>
  <c r="T2"/>
  <c r="C24" i="2" l="1"/>
  <c r="C35" i="1" l="1"/>
  <c r="C4"/>
  <c r="C38"/>
  <c r="C28"/>
  <c r="Q2" l="1"/>
  <c r="C45" l="1"/>
  <c r="C48" l="1"/>
  <c r="C44" l="1"/>
  <c r="C43" l="1"/>
  <c r="C17" l="1"/>
  <c r="C39" l="1"/>
  <c r="C50" l="1"/>
  <c r="C33" l="1"/>
  <c r="C49"/>
  <c r="C24"/>
  <c r="C47"/>
  <c r="C36"/>
  <c r="C37"/>
  <c r="C40"/>
  <c r="C15"/>
  <c r="C18"/>
  <c r="C30"/>
  <c r="C26" l="1"/>
  <c r="C42"/>
  <c r="C23"/>
  <c r="C32"/>
  <c r="C41"/>
  <c r="C34"/>
  <c r="C27"/>
  <c r="C22"/>
  <c r="C20"/>
  <c r="C14"/>
  <c r="C21"/>
  <c r="C19"/>
  <c r="C12" l="1"/>
  <c r="C16"/>
  <c r="C13" l="1"/>
  <c r="C31" l="1"/>
  <c r="C7" l="1"/>
  <c r="D24" l="1"/>
  <c r="D49"/>
  <c r="D15"/>
  <c r="D27"/>
  <c r="M8"/>
  <c r="D38"/>
  <c r="D26"/>
  <c r="N8"/>
  <c r="D16"/>
  <c r="D41"/>
  <c r="D43"/>
  <c r="D45"/>
  <c r="D50"/>
  <c r="D17"/>
  <c r="D12"/>
  <c r="D23"/>
  <c r="D37"/>
  <c r="D44"/>
  <c r="D42"/>
  <c r="D32"/>
  <c r="N9"/>
  <c r="Q3"/>
  <c r="D47"/>
  <c r="D21"/>
  <c r="D33"/>
  <c r="D36"/>
  <c r="D20"/>
  <c r="D22"/>
  <c r="D48"/>
  <c r="D39"/>
  <c r="D46"/>
  <c r="D25"/>
  <c r="D28"/>
  <c r="D34"/>
  <c r="D40"/>
  <c r="D18"/>
  <c r="D31"/>
  <c r="D19"/>
  <c r="D7"/>
  <c r="E7" s="1"/>
  <c r="D35"/>
  <c r="D14"/>
  <c r="D29"/>
  <c r="D13"/>
  <c r="M9"/>
  <c r="D30"/>
  <c r="M10" l="1"/>
  <c r="N10"/>
  <c r="M11" l="1"/>
  <c r="N11"/>
  <c r="M12" l="1"/>
  <c r="N12"/>
  <c r="N13" l="1"/>
  <c r="M13"/>
  <c r="M14" l="1"/>
  <c r="N14"/>
  <c r="M15" l="1"/>
  <c r="N15"/>
  <c r="M16" l="1"/>
  <c r="N16"/>
  <c r="M17" l="1"/>
  <c r="N17"/>
  <c r="N18" l="1"/>
  <c r="M18"/>
  <c r="M19" l="1"/>
  <c r="N19"/>
  <c r="M20" l="1"/>
  <c r="N20"/>
  <c r="M21" l="1"/>
  <c r="M22" s="1"/>
  <c r="N21"/>
  <c r="M23" l="1"/>
  <c r="N23"/>
  <c r="N24" l="1"/>
  <c r="M24"/>
  <c r="M25" l="1"/>
  <c r="N25"/>
  <c r="M26" l="1"/>
  <c r="N26"/>
  <c r="N27" l="1"/>
  <c r="M27"/>
  <c r="M28" l="1"/>
  <c r="N28"/>
  <c r="N29" l="1"/>
  <c r="M29"/>
  <c r="M30" l="1"/>
  <c r="N30"/>
  <c r="M31" l="1"/>
  <c r="N31"/>
  <c r="M32" l="1"/>
  <c r="N32"/>
  <c r="N33" l="1"/>
  <c r="M33"/>
  <c r="N34" l="1"/>
  <c r="M34"/>
  <c r="M35" l="1"/>
  <c r="N35"/>
  <c r="N36" l="1"/>
  <c r="M36"/>
  <c r="M37" l="1"/>
  <c r="N37"/>
  <c r="N38" l="1"/>
  <c r="M38"/>
  <c r="M39" l="1"/>
  <c r="N39"/>
</calcChain>
</file>

<file path=xl/sharedStrings.xml><?xml version="1.0" encoding="utf-8"?>
<sst xmlns="http://schemas.openxmlformats.org/spreadsheetml/2006/main" count="95" uniqueCount="60">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</sst>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3"/>
                <c:pt idx="0">
                  <c:v>ETH</c:v>
                </c:pt>
                <c:pt idx="1">
                  <c:v>BTC</c:v>
                </c:pt>
                <c:pt idx="2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933.02183621019037</c:v>
                </c:pt>
                <c:pt idx="1">
                  <c:v>867.26469901613098</c:v>
                </c:pt>
                <c:pt idx="2">
                  <c:v>781.93561132578225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933.02183621019037</v>
          </cell>
        </row>
      </sheetData>
      <sheetData sheetId="1">
        <row r="4">
          <cell r="J4">
            <v>867.26469901613098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0.84532385989537784</v>
          </cell>
        </row>
      </sheetData>
      <sheetData sheetId="4">
        <row r="46">
          <cell r="M46">
            <v>79.390000000000015</v>
          </cell>
          <cell r="O46">
            <v>0.68482902799078715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26.434788215084517</v>
          </cell>
        </row>
      </sheetData>
      <sheetData sheetId="8">
        <row r="4">
          <cell r="J4">
            <v>7.2053517729305385</v>
          </cell>
        </row>
      </sheetData>
      <sheetData sheetId="9">
        <row r="4">
          <cell r="J4">
            <v>15.702139788810857</v>
          </cell>
        </row>
      </sheetData>
      <sheetData sheetId="10">
        <row r="4">
          <cell r="J4">
            <v>11.262414934029847</v>
          </cell>
        </row>
      </sheetData>
      <sheetData sheetId="11">
        <row r="4">
          <cell r="J4">
            <v>31.036723353969951</v>
          </cell>
        </row>
      </sheetData>
      <sheetData sheetId="12">
        <row r="4">
          <cell r="J4">
            <v>1.9547345354394943</v>
          </cell>
        </row>
      </sheetData>
      <sheetData sheetId="13">
        <row r="4">
          <cell r="J4">
            <v>125.13306115120858</v>
          </cell>
        </row>
      </sheetData>
      <sheetData sheetId="14">
        <row r="4">
          <cell r="J4">
            <v>4.0206495723737765</v>
          </cell>
        </row>
      </sheetData>
      <sheetData sheetId="15">
        <row r="4">
          <cell r="J4">
            <v>28.677283336599228</v>
          </cell>
        </row>
      </sheetData>
      <sheetData sheetId="16">
        <row r="4">
          <cell r="J4">
            <v>4.1776589294590281</v>
          </cell>
        </row>
      </sheetData>
      <sheetData sheetId="17">
        <row r="4">
          <cell r="J4">
            <v>5.5224157723424607</v>
          </cell>
        </row>
      </sheetData>
      <sheetData sheetId="18">
        <row r="4">
          <cell r="J4">
            <v>7.8503795627018222</v>
          </cell>
        </row>
      </sheetData>
      <sheetData sheetId="19">
        <row r="4">
          <cell r="J4">
            <v>6.38695051434809</v>
          </cell>
        </row>
      </sheetData>
      <sheetData sheetId="20">
        <row r="4">
          <cell r="J4">
            <v>9.0688133062149046</v>
          </cell>
        </row>
      </sheetData>
      <sheetData sheetId="21">
        <row r="4">
          <cell r="J4">
            <v>1.3150186295985398</v>
          </cell>
        </row>
      </sheetData>
      <sheetData sheetId="22">
        <row r="4">
          <cell r="J4">
            <v>27.522749723052101</v>
          </cell>
        </row>
      </sheetData>
      <sheetData sheetId="23">
        <row r="4">
          <cell r="J4">
            <v>30.655089969142161</v>
          </cell>
        </row>
      </sheetData>
      <sheetData sheetId="24">
        <row r="4">
          <cell r="J4">
            <v>24.507611085907659</v>
          </cell>
        </row>
      </sheetData>
      <sheetData sheetId="25">
        <row r="4">
          <cell r="J4">
            <v>25.654857914703516</v>
          </cell>
        </row>
      </sheetData>
      <sheetData sheetId="26">
        <row r="4">
          <cell r="J4">
            <v>3.1790505735873875</v>
          </cell>
        </row>
      </sheetData>
      <sheetData sheetId="27">
        <row r="4">
          <cell r="J4">
            <v>152.68587507086718</v>
          </cell>
        </row>
      </sheetData>
      <sheetData sheetId="28">
        <row r="4">
          <cell r="J4">
            <v>0.72353226528308967</v>
          </cell>
        </row>
      </sheetData>
      <sheetData sheetId="29">
        <row r="4">
          <cell r="J4">
            <v>7.837391527235761</v>
          </cell>
        </row>
      </sheetData>
      <sheetData sheetId="30">
        <row r="4">
          <cell r="J4">
            <v>20.218231638404227</v>
          </cell>
        </row>
      </sheetData>
      <sheetData sheetId="31">
        <row r="4">
          <cell r="J4">
            <v>4.8908160215622267</v>
          </cell>
        </row>
      </sheetData>
      <sheetData sheetId="32">
        <row r="4">
          <cell r="J4">
            <v>2.7223099766058039</v>
          </cell>
        </row>
      </sheetData>
      <sheetData sheetId="33">
        <row r="4">
          <cell r="J4">
            <v>1.8588257902024148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K37" sqref="K37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13.11+0.15</f>
        <v>13.26</v>
      </c>
      <c r="J2" t="s">
        <v>6</v>
      </c>
      <c r="K2" s="9">
        <v>16.306000000000001</v>
      </c>
      <c r="M2" t="s">
        <v>7</v>
      </c>
      <c r="N2" s="9">
        <f>4.05+3.46</f>
        <v>7.51</v>
      </c>
      <c r="P2" t="s">
        <v>8</v>
      </c>
      <c r="Q2" s="10">
        <f>N2+K2+H2</f>
        <v>37.076000000000001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1.4230439691555451E-2</v>
      </c>
    </row>
    <row r="4" spans="2:20">
      <c r="B4" t="s">
        <v>30</v>
      </c>
      <c r="C4" s="19">
        <f>Investissement!C24</f>
        <v>2329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2605.4008733125397</v>
      </c>
      <c r="D7" s="20">
        <f>(C7*[1]Feuil1!$K$2-C4)/C4</f>
        <v>2.9183685464807485E-2</v>
      </c>
      <c r="E7" s="31">
        <f>C7-C7/(1+D7)</f>
        <v>73.87913418210519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933.02183621019037</v>
      </c>
    </row>
    <row r="9" spans="2:20">
      <c r="M9" s="17" t="str">
        <f>IF(C13&gt;C7*[2]Params!F8,B13,"Others")</f>
        <v>BTC</v>
      </c>
      <c r="N9" s="18">
        <f>IF(C13&gt;C7*0.1,C13,C7)</f>
        <v>867.26469901613098</v>
      </c>
    </row>
    <row r="10" spans="2:20">
      <c r="M10" s="17" t="str">
        <f>IF(OR(M9="",M9="Others"),"",IF(C14&gt;C7*[2]Params!F8,B14,"Others"))</f>
        <v>Others</v>
      </c>
      <c r="N10" s="18">
        <f>IF(OR(M9="",M9="Others"),"",IF(C14&gt;$C$7*[2]Params!F8,C14,SUM(C14:C39)))</f>
        <v>781.93561132578225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/>
      </c>
      <c r="N11" s="18" t="str">
        <f>IF(OR(M10="",M10="Others"),"",IF(C15&gt;$C$7*[2]Params!F$8,C15,SUM(C15:C39)))</f>
        <v/>
      </c>
    </row>
    <row r="12" spans="2:20">
      <c r="B12" s="7" t="s">
        <v>19</v>
      </c>
      <c r="C12" s="1">
        <f>[2]ETH!J4</f>
        <v>933.02183621019037</v>
      </c>
      <c r="D12" s="20">
        <f>C12/$C$7</f>
        <v>0.35811066380120404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867.26469901613098</v>
      </c>
      <c r="D13" s="20">
        <f t="shared" ref="D13:D50" si="0">C13/$C$7</f>
        <v>0.33287188466835804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152.68587507086718</v>
      </c>
      <c r="D14" s="20">
        <f t="shared" si="0"/>
        <v>5.8603601708607865E-2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125.13306115120858</v>
      </c>
      <c r="D15" s="20">
        <f t="shared" si="0"/>
        <v>4.8028333157082589E-2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20</v>
      </c>
      <c r="C16" s="1">
        <f>[2]ATLAS!M46</f>
        <v>79.390000000000015</v>
      </c>
      <c r="D16" s="20">
        <f t="shared" si="0"/>
        <v>3.0471318564909575E-2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21</v>
      </c>
      <c r="C17" s="1">
        <f>[2]DefiCake!$Y$2</f>
        <v>69.150000000000006</v>
      </c>
      <c r="D17" s="20">
        <f t="shared" si="0"/>
        <v>2.6541021271740736E-2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22" t="s">
        <v>47</v>
      </c>
      <c r="C18" s="9">
        <f>[2]AVAX!$J$4</f>
        <v>31.036723353969951</v>
      </c>
      <c r="D18" s="20">
        <f>C18/$C$7</f>
        <v>1.1912456033880678E-2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30.655089969142161</v>
      </c>
      <c r="D19" s="20">
        <f>C19/$C$7</f>
        <v>1.1765978235113926E-2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42</v>
      </c>
      <c r="C20" s="1">
        <f>[2]DOT!$J$4</f>
        <v>28.677283336599228</v>
      </c>
      <c r="D20" s="20">
        <f t="shared" si="0"/>
        <v>1.1006860261061695E-2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7" t="s">
        <v>49</v>
      </c>
      <c r="C21" s="1">
        <f>[2]LUNC!J4</f>
        <v>27.522749723052101</v>
      </c>
      <c r="D21" s="20">
        <f t="shared" si="0"/>
        <v>1.0563729368854984E-2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22" t="s">
        <v>45</v>
      </c>
      <c r="C22" s="9">
        <f>[2]ADA!$J$4</f>
        <v>26.434788215084517</v>
      </c>
      <c r="D22" s="20">
        <f t="shared" si="0"/>
        <v>1.0146150055394352E-2</v>
      </c>
      <c r="M22" s="17" t="str">
        <f>IF(OR(M21="",M21="Others"),"",IF(C26&gt;C7*[2]Params!F8,B26,"Others"))</f>
        <v/>
      </c>
      <c r="N22" s="18"/>
    </row>
    <row r="23" spans="2:17">
      <c r="B23" s="22" t="s">
        <v>57</v>
      </c>
      <c r="C23" s="9">
        <f>[2]MINA!$J$4</f>
        <v>24.507611085907659</v>
      </c>
      <c r="D23" s="20">
        <f t="shared" si="0"/>
        <v>9.4064646008767058E-3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38</v>
      </c>
      <c r="C24" s="9">
        <f>[2]NEAR!$J$4</f>
        <v>25.654857914703516</v>
      </c>
      <c r="D24" s="20">
        <f t="shared" si="0"/>
        <v>9.846798693241246E-3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7" t="s">
        <v>22</v>
      </c>
      <c r="C25" s="1">
        <f>-[2]BIGTIME!$C$4</f>
        <v>22.666666666666668</v>
      </c>
      <c r="D25" s="20">
        <f t="shared" si="0"/>
        <v>8.6998768208164379E-3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22" t="s">
        <v>41</v>
      </c>
      <c r="C26" s="1">
        <f>[2]XRP!$J$4</f>
        <v>20.218231638404227</v>
      </c>
      <c r="D26" s="20">
        <f t="shared" si="0"/>
        <v>7.7601231524492857E-3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48</v>
      </c>
      <c r="C27" s="9">
        <f>[2]APE!$J$4</f>
        <v>15.702139788810857</v>
      </c>
      <c r="D27" s="20">
        <f t="shared" si="0"/>
        <v>6.0267653817306652E-3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16.306000000000001</v>
      </c>
      <c r="D28" s="20">
        <f t="shared" si="0"/>
        <v>6.2585378576573304E-3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7" t="s">
        <v>5</v>
      </c>
      <c r="C29" s="1">
        <f>H$2</f>
        <v>13.26</v>
      </c>
      <c r="D29" s="20">
        <f t="shared" si="0"/>
        <v>5.089427940177616E-3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31</v>
      </c>
      <c r="C30" s="9">
        <f>[2]ATOM!$J$4</f>
        <v>11.262414934029847</v>
      </c>
      <c r="D30" s="20">
        <f t="shared" si="0"/>
        <v>4.3227186454845509E-3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9.0688133062149046</v>
      </c>
      <c r="D31" s="20">
        <f t="shared" si="0"/>
        <v>3.4807746474287086E-3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7.8503795627018222</v>
      </c>
      <c r="D32" s="20">
        <f t="shared" si="0"/>
        <v>3.0131177290659114E-3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7.837391527235761</v>
      </c>
      <c r="D33" s="20">
        <f t="shared" si="0"/>
        <v>3.0081326860350675E-3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22" t="s">
        <v>46</v>
      </c>
      <c r="C34" s="9">
        <f>[2]ALGO!$J$4</f>
        <v>7.2053517729305385</v>
      </c>
      <c r="D34" s="20">
        <f t="shared" si="0"/>
        <v>2.7655443915506036E-3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7" t="s">
        <v>7</v>
      </c>
      <c r="C35" s="1">
        <f>$N$2</f>
        <v>7.51</v>
      </c>
      <c r="D35" s="20">
        <f t="shared" si="0"/>
        <v>2.8824738937205047E-3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6.38695051434809</v>
      </c>
      <c r="D36" s="20">
        <f t="shared" si="0"/>
        <v>2.4514271795064075E-3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5.5224157723424607</v>
      </c>
      <c r="D37" s="20">
        <f t="shared" si="0"/>
        <v>2.1196031017373506E-3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2.0726177131945044E-3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4.8908160215622267</v>
      </c>
      <c r="D39" s="20">
        <f t="shared" si="0"/>
        <v>1.8771836885676564E-3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4.1776589294590281</v>
      </c>
      <c r="D40" s="20">
        <f t="shared" si="0"/>
        <v>1.6034610920151798E-3</v>
      </c>
    </row>
    <row r="41" spans="2:14">
      <c r="B41" s="22" t="s">
        <v>51</v>
      </c>
      <c r="C41" s="9">
        <f>[2]DOGE!$J$4</f>
        <v>4.0206495723737765</v>
      </c>
      <c r="D41" s="20">
        <f t="shared" si="0"/>
        <v>1.5431980596758885E-3</v>
      </c>
    </row>
    <row r="42" spans="2:14">
      <c r="B42" s="22" t="s">
        <v>56</v>
      </c>
      <c r="C42" s="9">
        <f>[2]SHIB!$J$4</f>
        <v>3.1790505735873875</v>
      </c>
      <c r="D42" s="20">
        <f t="shared" si="0"/>
        <v>1.2201771351774756E-3</v>
      </c>
    </row>
    <row r="43" spans="2:14">
      <c r="B43" s="22" t="s">
        <v>50</v>
      </c>
      <c r="C43" s="9">
        <f>[2]KAVA!$J$4</f>
        <v>2.7223099766058039</v>
      </c>
      <c r="D43" s="20">
        <f t="shared" si="0"/>
        <v>1.04487182931839E-3</v>
      </c>
    </row>
    <row r="44" spans="2:14">
      <c r="B44" s="22" t="s">
        <v>36</v>
      </c>
      <c r="C44" s="9">
        <f>[2]AMP!$J$4</f>
        <v>1.9547345354394943</v>
      </c>
      <c r="D44" s="20">
        <f t="shared" si="0"/>
        <v>7.5026248569350486E-4</v>
      </c>
    </row>
    <row r="45" spans="2:14">
      <c r="B45" s="22" t="s">
        <v>40</v>
      </c>
      <c r="C45" s="9">
        <f>[2]SHPING!$J$4</f>
        <v>1.8588257902024148</v>
      </c>
      <c r="D45" s="20">
        <f t="shared" si="0"/>
        <v>7.134509737993141E-4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6.5126008722130924E-4</v>
      </c>
    </row>
    <row r="47" spans="2:14">
      <c r="B47" s="22" t="s">
        <v>23</v>
      </c>
      <c r="C47" s="9">
        <f>[2]LUNA!J4</f>
        <v>1.3150186295985398</v>
      </c>
      <c r="D47" s="20">
        <f t="shared" si="0"/>
        <v>5.0472794534938813E-4</v>
      </c>
    </row>
    <row r="48" spans="2:14">
      <c r="B48" s="7" t="s">
        <v>25</v>
      </c>
      <c r="C48" s="1">
        <f>[2]POLIS!J4</f>
        <v>0.84532385989537784</v>
      </c>
      <c r="D48" s="20">
        <f t="shared" si="0"/>
        <v>3.244505935935388E-4</v>
      </c>
    </row>
    <row r="49" spans="2:4">
      <c r="B49" s="22" t="s">
        <v>43</v>
      </c>
      <c r="C49" s="9">
        <f>[2]TRX!$J$4</f>
        <v>0.72353226528308967</v>
      </c>
      <c r="D49" s="20">
        <f t="shared" si="0"/>
        <v>2.777047757580512E-4</v>
      </c>
    </row>
    <row r="50" spans="2:4">
      <c r="B50" s="7" t="s">
        <v>28</v>
      </c>
      <c r="C50" s="1">
        <f>[2]ATLAS!O46</f>
        <v>0.68482902799078715</v>
      </c>
      <c r="D50" s="20">
        <f t="shared" si="0"/>
        <v>2.6284977294879265E-4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4"/>
  <sheetViews>
    <sheetView workbookViewId="0">
      <selection activeCell="B22" sqref="B22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5"/>
      <c r="C23" s="16"/>
      <c r="D23" s="29"/>
      <c r="E23" s="25"/>
    </row>
    <row r="24" spans="2:5">
      <c r="B24" t="s">
        <v>8</v>
      </c>
      <c r="C24" s="19">
        <f>SUM(C4:C23)</f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2023-07-07T07:21:33Z</dcterms:modified>
</cp:coreProperties>
</file>