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K2" i="1"/>
  <c r="H2" l="1"/>
  <c r="N2"/>
  <c r="C29" i="2" l="1"/>
  <c r="T2" i="1"/>
  <c r="N8" i="3" l="1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Q2" i="1" l="1"/>
  <c r="C23"/>
  <c r="C31" l="1"/>
  <c r="C15"/>
  <c r="C4"/>
  <c r="C41"/>
  <c r="C16"/>
  <c r="C45" l="1"/>
  <c r="C29" l="1"/>
  <c r="C39" l="1"/>
  <c r="C52"/>
  <c r="C28"/>
  <c r="C48"/>
  <c r="C34"/>
  <c r="C35" l="1"/>
  <c r="C53" l="1"/>
  <c r="C44"/>
  <c r="C37"/>
  <c r="C50"/>
  <c r="C36"/>
  <c r="C30"/>
  <c r="C27"/>
  <c r="C19"/>
  <c r="C51"/>
  <c r="C26"/>
  <c r="C38" l="1"/>
  <c r="C17"/>
  <c r="C21"/>
  <c r="C47" l="1"/>
  <c r="C43"/>
  <c r="C42"/>
  <c r="C24" l="1"/>
  <c r="C54" l="1"/>
  <c r="C40" l="1"/>
  <c r="C33" l="1"/>
  <c r="C25" l="1"/>
  <c r="C20" l="1"/>
  <c r="C12" l="1"/>
  <c r="C13" l="1"/>
  <c r="C14" l="1"/>
  <c r="C46" l="1"/>
  <c r="C49" l="1"/>
  <c r="C32" l="1"/>
  <c r="C22" l="1"/>
  <c r="C18" l="1"/>
  <c r="C7" l="1"/>
  <c r="D20" l="1"/>
  <c r="D42"/>
  <c r="Q3"/>
  <c r="D52"/>
  <c r="D12"/>
  <c r="D16"/>
  <c r="D25"/>
  <c r="D7"/>
  <c r="E7" s="1"/>
  <c r="D49"/>
  <c r="D32"/>
  <c r="D35"/>
  <c r="D53"/>
  <c r="D19"/>
  <c r="D36"/>
  <c r="D40"/>
  <c r="N8"/>
  <c r="D27"/>
  <c r="D38"/>
  <c r="D26"/>
  <c r="D48"/>
  <c r="D29"/>
  <c r="M9"/>
  <c r="D47"/>
  <c r="D37"/>
  <c r="D46"/>
  <c r="D34"/>
  <c r="D45"/>
  <c r="M8"/>
  <c r="D15"/>
  <c r="D39"/>
  <c r="D41"/>
  <c r="D17"/>
  <c r="D21"/>
  <c r="D33"/>
  <c r="D24"/>
  <c r="D54"/>
  <c r="D23"/>
  <c r="D30"/>
  <c r="D50"/>
  <c r="D31"/>
  <c r="N9"/>
  <c r="D28"/>
  <c r="D43"/>
  <c r="D14"/>
  <c r="D44"/>
  <c r="D51"/>
  <c r="D13"/>
  <c r="D22"/>
  <c r="D18"/>
  <c r="N10" l="1"/>
  <c r="M10"/>
  <c r="M11" l="1"/>
  <c r="N11"/>
  <c r="N12" l="1"/>
  <c r="M12"/>
  <c r="M13" l="1"/>
  <c r="N13"/>
  <c r="M14" l="1"/>
  <c r="N14"/>
  <c r="N15" l="1"/>
  <c r="M15"/>
  <c r="N16" l="1"/>
  <c r="M16"/>
  <c r="N17" l="1"/>
  <c r="M17"/>
  <c r="M18" l="1"/>
  <c r="N18"/>
  <c r="M19" l="1"/>
  <c r="N19"/>
  <c r="N20" l="1"/>
  <c r="M20"/>
  <c r="M21" l="1"/>
  <c r="N21"/>
  <c r="M22" l="1"/>
  <c r="N22"/>
  <c r="N23" l="1"/>
  <c r="M23"/>
  <c r="N24" l="1"/>
  <c r="M24"/>
  <c r="M25" l="1"/>
  <c r="N25"/>
  <c r="M26" l="1"/>
  <c r="N26"/>
  <c r="N27" l="1"/>
  <c r="M27"/>
  <c r="M28" l="1"/>
  <c r="N28"/>
  <c r="N29" l="1"/>
  <c r="M29"/>
  <c r="N30" l="1"/>
  <c r="M30"/>
  <c r="M31" l="1"/>
  <c r="N31"/>
  <c r="M32" l="1"/>
  <c r="N32"/>
  <c r="M33" l="1"/>
  <c r="N33"/>
  <c r="M34" l="1"/>
  <c r="N34"/>
  <c r="N35" l="1"/>
  <c r="M35"/>
  <c r="N36" l="1"/>
  <c r="M36"/>
  <c r="N37" l="1"/>
  <c r="M37"/>
  <c r="M38" l="1"/>
  <c r="N38"/>
  <c r="N39" l="1"/>
  <c r="M39"/>
  <c r="M40" l="1"/>
  <c r="N40"/>
  <c r="M41" l="1"/>
  <c r="N41"/>
  <c r="N42" l="1"/>
  <c r="M42"/>
</calcChain>
</file>

<file path=xl/sharedStrings.xml><?xml version="1.0" encoding="utf-8"?>
<sst xmlns="http://schemas.openxmlformats.org/spreadsheetml/2006/main" count="112" uniqueCount="68">
  <si>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</si>
  <si>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</si>
  <si>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</si>
  <si>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</si>
  <si>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</si>
  <si>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</si>
  <si>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</si>
  <si>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</si>
  <si>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</si>
  <si>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</si>
  <si>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</si>
  <si>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</si>
  <si>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</si>
  <si>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</si>
  <si>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</si>
  <si>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</si>
  <si>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</si>
  <si>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</si>
  <si>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</si>
  <si>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</si>
  <si>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</si>
  <si>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</si>
  <si>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</si>
  <si>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</si>
  <si>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</si>
  <si>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</si>
  <si>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</si>
  <si>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</si>
  <si>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</si>
  <si>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</si>
  <si>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</si>
  <si>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</si>
  <si>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</si>
  <si>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</si>
  <si>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</si>
  <si>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</si>
  <si>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</si>
  <si>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</si>
  <si>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</si>
  <si>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</si>
  <si>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</si>
  <si>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</si>
  <si>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</si>
  <si>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</si>
  <si>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</si>
  <si>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</si>
  <si>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</si>
  <si>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</si>
  <si>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</si>
  <si>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</si>
  <si>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</si>
  <si>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</si>
  <si>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</si>
  <si>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</si>
  <si>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</si>
  <si>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</si>
  <si>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</si>
  <si>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</si>
  <si>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</si>
  <si>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</si>
  <si>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</si>
  <si>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</si>
  <si>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</si>
  <si>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</si>
  <si>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</si>
  <si>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</si>
  <si>
    <t>16/1/2024</t>
  </si>
  <si>
    <t>25/1/2025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</si>
</sst>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4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FDUSD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2147.3366258700116</c:v>
                </c:pt>
                <c:pt idx="1">
                  <c:v>1504.8273483468568</c:v>
                </c:pt>
                <c:pt idx="2">
                  <c:v>475.62022357040553</c:v>
                </c:pt>
                <c:pt idx="3">
                  <c:v>404.32</c:v>
                </c:pt>
                <c:pt idx="4">
                  <c:v>1553.7919275920854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CE"/>
      <sheetName val="ADA"/>
      <sheetName val="ALGO"/>
      <sheetName val="AMP"/>
      <sheetName val="APE"/>
      <sheetName val="ATOM"/>
      <sheetName val="AVAX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2147.3366258700116</v>
          </cell>
        </row>
      </sheetData>
      <sheetData sheetId="1">
        <row r="4">
          <cell r="J4">
            <v>1504.8273483468568</v>
          </cell>
        </row>
      </sheetData>
      <sheetData sheetId="2">
        <row r="2">
          <cell r="Y2">
            <v>43.31</v>
          </cell>
        </row>
      </sheetData>
      <sheetData sheetId="3">
        <row r="4">
          <cell r="J4">
            <v>2.6701518779881561</v>
          </cell>
        </row>
      </sheetData>
      <sheetData sheetId="4">
        <row r="47">
          <cell r="M47">
            <v>141.75</v>
          </cell>
          <cell r="O47">
            <v>0.59330695360353403</v>
          </cell>
        </row>
      </sheetData>
      <sheetData sheetId="5">
        <row r="4">
          <cell r="C4">
            <v>-86.666666666666671</v>
          </cell>
        </row>
      </sheetData>
      <sheetData sheetId="6">
        <row r="4">
          <cell r="J4">
            <v>3.6575437959217671</v>
          </cell>
        </row>
      </sheetData>
      <sheetData sheetId="7">
        <row r="4">
          <cell r="J4">
            <v>51.59908884638488</v>
          </cell>
        </row>
      </sheetData>
      <sheetData sheetId="8">
        <row r="4">
          <cell r="J4">
            <v>13.704193877812495</v>
          </cell>
        </row>
      </sheetData>
      <sheetData sheetId="9">
        <row r="4">
          <cell r="J4">
            <v>2.8909373547762578</v>
          </cell>
        </row>
      </sheetData>
      <sheetData sheetId="10">
        <row r="4">
          <cell r="J4">
            <v>34.356091427294672</v>
          </cell>
        </row>
      </sheetData>
      <sheetData sheetId="11">
        <row r="4">
          <cell r="J4">
            <v>13.646671466822653</v>
          </cell>
        </row>
      </sheetData>
      <sheetData sheetId="12">
        <row r="4">
          <cell r="J4">
            <v>62.330323380690885</v>
          </cell>
        </row>
      </sheetData>
      <sheetData sheetId="13">
        <row r="4">
          <cell r="J4">
            <v>301.44113643719976</v>
          </cell>
        </row>
      </sheetData>
      <sheetData sheetId="14">
        <row r="4">
          <cell r="J4">
            <v>5.8274453116221459</v>
          </cell>
        </row>
      </sheetData>
      <sheetData sheetId="15">
        <row r="4">
          <cell r="J4">
            <v>55.662588502517039</v>
          </cell>
        </row>
      </sheetData>
      <sheetData sheetId="16">
        <row r="4">
          <cell r="J4">
            <v>6.2705947900855152</v>
          </cell>
        </row>
      </sheetData>
      <sheetData sheetId="17">
        <row r="4">
          <cell r="J4">
            <v>7.63971701823393</v>
          </cell>
        </row>
      </sheetData>
      <sheetData sheetId="18">
        <row r="4">
          <cell r="J4">
            <v>14.491602258776274</v>
          </cell>
        </row>
      </sheetData>
      <sheetData sheetId="19">
        <row r="4">
          <cell r="J4">
            <v>2.4346161050478865</v>
          </cell>
        </row>
      </sheetData>
      <sheetData sheetId="20">
        <row r="4">
          <cell r="J4">
            <v>21.346210163765928</v>
          </cell>
        </row>
      </sheetData>
      <sheetData sheetId="21">
        <row r="4">
          <cell r="J4">
            <v>13.466159157599858</v>
          </cell>
        </row>
      </sheetData>
      <sheetData sheetId="22">
        <row r="4">
          <cell r="J4">
            <v>12.405433151980864</v>
          </cell>
        </row>
      </sheetData>
      <sheetData sheetId="23">
        <row r="4">
          <cell r="J4">
            <v>5.2427852448518353</v>
          </cell>
        </row>
      </sheetData>
      <sheetData sheetId="24">
        <row r="4">
          <cell r="J4">
            <v>53.866733471576893</v>
          </cell>
        </row>
      </sheetData>
      <sheetData sheetId="25">
        <row r="4">
          <cell r="J4">
            <v>67.299672838705376</v>
          </cell>
        </row>
      </sheetData>
      <sheetData sheetId="26">
        <row r="4">
          <cell r="J4">
            <v>2.0175306868447676</v>
          </cell>
        </row>
      </sheetData>
      <sheetData sheetId="27">
        <row r="4">
          <cell r="J4">
            <v>46.691280690705938</v>
          </cell>
        </row>
      </sheetData>
      <sheetData sheetId="28">
        <row r="4">
          <cell r="J4">
            <v>69.376060460493036</v>
          </cell>
        </row>
      </sheetData>
      <sheetData sheetId="29">
        <row r="4">
          <cell r="J4">
            <v>3.426130146587794</v>
          </cell>
        </row>
      </sheetData>
      <sheetData sheetId="30">
        <row r="4">
          <cell r="J4">
            <v>15.899084991496998</v>
          </cell>
        </row>
      </sheetData>
      <sheetData sheetId="31">
        <row r="4">
          <cell r="J4">
            <v>3.3023919005459623</v>
          </cell>
        </row>
      </sheetData>
      <sheetData sheetId="32">
        <row r="4">
          <cell r="J4">
            <v>475.62022357040553</v>
          </cell>
        </row>
      </sheetData>
      <sheetData sheetId="33">
        <row r="4">
          <cell r="J4">
            <v>1.3229273818335066</v>
          </cell>
        </row>
      </sheetData>
      <sheetData sheetId="34">
        <row r="4">
          <cell r="J4">
            <v>19.255972655058059</v>
          </cell>
        </row>
      </sheetData>
      <sheetData sheetId="35">
        <row r="4">
          <cell r="J4">
            <v>17.388198933431688</v>
          </cell>
        </row>
      </sheetData>
      <sheetData sheetId="36">
        <row r="4">
          <cell r="J4">
            <v>22.142592339736353</v>
          </cell>
        </row>
      </sheetData>
      <sheetData sheetId="37">
        <row r="4">
          <cell r="J4">
            <v>22.770087305425822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4"/>
  <sheetViews>
    <sheetView tabSelected="1" workbookViewId="0">
      <selection activeCell="J28" sqref="J28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28.24+1</f>
        <v>29.24</v>
      </c>
      <c r="J2" t="s">
        <v>6</v>
      </c>
      <c r="K2" s="9">
        <f>19.43+249.13</f>
        <v>268.56</v>
      </c>
      <c r="M2" t="s">
        <v>58</v>
      </c>
      <c r="N2" s="9">
        <f>324.32+80</f>
        <v>404.32</v>
      </c>
      <c r="P2" t="s">
        <v>8</v>
      </c>
      <c r="Q2" s="10">
        <f>N2+K2+H2</f>
        <v>702.12</v>
      </c>
      <c r="S2" s="7" t="s">
        <v>1</v>
      </c>
      <c r="T2" s="7">
        <f>2.61*3</f>
        <v>7.83</v>
      </c>
    </row>
    <row r="3" spans="2:20">
      <c r="B3" s="26"/>
      <c r="C3" s="11"/>
      <c r="D3" s="7"/>
      <c r="E3" s="7"/>
      <c r="Q3" s="30">
        <f>Q2/C7</f>
        <v>0.11536838380662209</v>
      </c>
    </row>
    <row r="4" spans="2:20">
      <c r="B4" t="s">
        <v>29</v>
      </c>
      <c r="C4" s="19">
        <f>Investissement!C29</f>
        <v>2742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6085.8961253793577</v>
      </c>
      <c r="D7" s="20">
        <f>(C7*[1]Feuil1!$K$2-C4)/C4</f>
        <v>1.0419491011484354</v>
      </c>
      <c r="E7" s="31">
        <f>C7-C7/(1+D7)</f>
        <v>3105.4613427706622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2147.3366258700116</v>
      </c>
    </row>
    <row r="9" spans="2:20">
      <c r="M9" s="17" t="str">
        <f>IF(C13&gt;C7*Params!F8,B13,"Others")</f>
        <v>BTC</v>
      </c>
      <c r="N9" s="18">
        <f>IF(C13&gt;C7*0.1,C13,C7)</f>
        <v>1504.8273483468568</v>
      </c>
    </row>
    <row r="10" spans="2:20">
      <c r="M10" s="17" t="str">
        <f>IF(OR(M9="",M9="Others"),"",IF(C14&gt;C7*Params!F8,B14,"Others"))</f>
        <v>SOL</v>
      </c>
      <c r="N10" s="18">
        <f>IF(OR(M9="",M9="Others"),"",IF(C14&gt;$C$7*Params!F8,C14,SUM(C14:C52)))</f>
        <v>475.62022357040553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FDUSD</v>
      </c>
      <c r="N11" s="18">
        <f>IF(OR(M10="",M10="Others"),"",IF(C15&gt;$C$7*Params!F$8,C15,SUM(C15:C57)))</f>
        <v>404.32</v>
      </c>
    </row>
    <row r="12" spans="2:20">
      <c r="B12" s="7" t="s">
        <v>19</v>
      </c>
      <c r="C12" s="1">
        <f>[2]ETH!J4</f>
        <v>2147.3366258700116</v>
      </c>
      <c r="D12" s="20">
        <f>C12/$C$7</f>
        <v>0.35283819862044719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1553.7919275920854</v>
      </c>
    </row>
    <row r="13" spans="2:20">
      <c r="B13" s="7" t="s">
        <v>4</v>
      </c>
      <c r="C13" s="1">
        <f>[2]BTC!J4</f>
        <v>1504.8273483468568</v>
      </c>
      <c r="D13" s="20">
        <f t="shared" ref="D13:D51" si="0">C13/$C$7</f>
        <v>0.24726471128408473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24</v>
      </c>
      <c r="C14" s="1">
        <f>[2]SOL!J4</f>
        <v>475.62022357040553</v>
      </c>
      <c r="D14" s="20">
        <f t="shared" si="0"/>
        <v>7.8151222724124017E-2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58</v>
      </c>
      <c r="C15" s="1">
        <f>$N$2</f>
        <v>404.32</v>
      </c>
      <c r="D15" s="20">
        <f t="shared" si="0"/>
        <v>6.6435573606639098E-2</v>
      </c>
      <c r="M15" s="17" t="str">
        <f>IF(OR(M14="",M14="Others"),"",IF(C19&gt;C7*Params!F8,B19,"Others"))</f>
        <v/>
      </c>
      <c r="N15" s="18" t="str">
        <f>IF(OR(M14="",M14="Others"),"",IF(C19&gt;$C$7*Params!F$8,C19,SUM(C19:C52)))</f>
        <v/>
      </c>
    </row>
    <row r="16" spans="2:20">
      <c r="B16" s="7" t="s">
        <v>6</v>
      </c>
      <c r="C16" s="1">
        <f>$K$2</f>
        <v>268.56</v>
      </c>
      <c r="D16" s="20">
        <f t="shared" si="0"/>
        <v>4.412825892312771E-2</v>
      </c>
      <c r="M16" s="17" t="str">
        <f>IF(OR(M15="",M15="Others"),"",IF(C20&gt;C7*Params!F8,B20,"Others"))</f>
        <v/>
      </c>
      <c r="N16" s="18" t="str">
        <f>IF(OR(M15="",M15="Others"),"",IF(C20&gt;$C$7*Params!F$8,C20,SUM(C20:C52)))</f>
        <v/>
      </c>
    </row>
    <row r="17" spans="2:17">
      <c r="B17" s="7" t="s">
        <v>26</v>
      </c>
      <c r="C17" s="1">
        <f>[2]BNB!J4</f>
        <v>301.44113643719976</v>
      </c>
      <c r="D17" s="20">
        <f t="shared" si="0"/>
        <v>4.9531101127430061E-2</v>
      </c>
      <c r="M17" s="17" t="str">
        <f>IF(OR(M16="",M16="Others"),"",IF(C21&gt;C7*Params!F8,B21,"Others"))</f>
        <v/>
      </c>
      <c r="N17" s="18" t="str">
        <f>IF(OR(M16="",M16="Others"),"",IF(C21&gt;$C$7*Params!F$8,C21,SUM(C21:C52)))</f>
        <v/>
      </c>
    </row>
    <row r="18" spans="2:17">
      <c r="B18" s="7" t="s">
        <v>20</v>
      </c>
      <c r="C18" s="1">
        <f>[2]ATLAS!M47</f>
        <v>141.75</v>
      </c>
      <c r="D18" s="20">
        <f>C18/$C$7</f>
        <v>2.3291557575042272E-2</v>
      </c>
      <c r="M18" s="17" t="str">
        <f>IF(OR(M17="",M17="Others"),"",IF(C22&gt;C7*Params!F8,B22,"Others"))</f>
        <v/>
      </c>
      <c r="N18" s="18" t="str">
        <f>IF(OR(M17="",M17="Others"),"",IF(C22&gt;$C$7*Params!F$8,C22,SUM(C22:C53)))</f>
        <v/>
      </c>
    </row>
    <row r="19" spans="2:17">
      <c r="B19" s="7" t="s">
        <v>22</v>
      </c>
      <c r="C19" s="1">
        <f>-[2]BIGTIME!$C$4</f>
        <v>86.666666666666671</v>
      </c>
      <c r="D19" s="20">
        <f>C19/$C$7</f>
        <v>1.4240576059990573E-2</v>
      </c>
      <c r="M19" s="17" t="str">
        <f>IF(OR(M18="",M18="Others"),"",IF(C23&gt;C7*Params!F8,B23,"Others"))</f>
        <v/>
      </c>
      <c r="N19" s="18" t="str">
        <f>IF(OR(M18="",M18="Others"),"",IF(C23&gt;$C$7*Params!F$8,C23,SUM(C23:C54)))</f>
        <v/>
      </c>
      <c r="Q19" s="27"/>
    </row>
    <row r="20" spans="2:17">
      <c r="B20" s="22" t="s">
        <v>46</v>
      </c>
      <c r="C20" s="9">
        <f>[2]AVAX!$J$4</f>
        <v>62.330323380690885</v>
      </c>
      <c r="D20" s="20">
        <f t="shared" si="0"/>
        <v>1.0241765895536969E-2</v>
      </c>
      <c r="M20" s="17" t="str">
        <f>IF(OR(M19="",M19="Others"),"",IF(C24&gt;C7*Params!F8,B24,"Others"))</f>
        <v/>
      </c>
      <c r="N20" s="18" t="str">
        <f>IF(OR(M19="",M19="Others"),"",IF(C24&gt;$C$7*Params!F$8,C24,SUM(C24:C54)))</f>
        <v/>
      </c>
      <c r="Q20" s="23"/>
    </row>
    <row r="21" spans="2:17">
      <c r="B21" s="22" t="s">
        <v>31</v>
      </c>
      <c r="C21" s="9">
        <f>[2]MATIC!$J$4</f>
        <v>67.299672838705376</v>
      </c>
      <c r="D21" s="20">
        <f t="shared" si="0"/>
        <v>1.1058301267754603E-2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37</v>
      </c>
      <c r="C22" s="9">
        <f>[2]NEAR!$J$4</f>
        <v>69.376060460493036</v>
      </c>
      <c r="D22" s="20">
        <f t="shared" si="0"/>
        <v>1.1399481527655643E-2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7" t="s">
        <v>5</v>
      </c>
      <c r="C23" s="1">
        <f>H$2</f>
        <v>29.24</v>
      </c>
      <c r="D23" s="20">
        <f t="shared" si="0"/>
        <v>4.8045512768552807E-3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41</v>
      </c>
      <c r="C24" s="1">
        <f>[2]DOT!$J$4</f>
        <v>55.662588502517039</v>
      </c>
      <c r="D24" s="20">
        <f t="shared" si="0"/>
        <v>9.1461614453775073E-3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7" t="s">
        <v>48</v>
      </c>
      <c r="C25" s="1">
        <f>[2]LUNC!J4</f>
        <v>53.866733471576893</v>
      </c>
      <c r="D25" s="20">
        <f t="shared" si="0"/>
        <v>8.8510767127526636E-3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7" t="s">
        <v>21</v>
      </c>
      <c r="C26" s="1">
        <f>[2]Cake!$Y$2</f>
        <v>43.31</v>
      </c>
      <c r="D26" s="20">
        <f t="shared" si="0"/>
        <v>7.116454028748366E-3</v>
      </c>
      <c r="M26" s="17" t="str">
        <f>IF(OR(M25="",M25="Others"),"",IF(C30&gt;$C$7*Params!F11,B30,"Others"))</f>
        <v/>
      </c>
      <c r="N26" s="18" t="str">
        <f>IF(OR(M25="",M25="Others"),"",IF(C30&gt;$C$7*Params!F$8,C30,SUM(C30:C54)))</f>
        <v/>
      </c>
    </row>
    <row r="27" spans="2:17">
      <c r="B27" s="22" t="s">
        <v>44</v>
      </c>
      <c r="C27" s="9">
        <f>[2]ADA!$J$4</f>
        <v>51.59908884638488</v>
      </c>
      <c r="D27" s="20">
        <f t="shared" si="0"/>
        <v>8.4784701847287133E-3</v>
      </c>
      <c r="M27" s="17" t="str">
        <f>IF(OR(M26="",M26="Others"),"",IF(C31&gt;$C$7*Params!F12,B31,"Others"))</f>
        <v/>
      </c>
      <c r="N27" s="18" t="str">
        <f>IF(OR(M26="",M26="Others"),"",IF(C31&gt;$C$7*Params!F$8,C31,SUM(C31:C52)))</f>
        <v/>
      </c>
    </row>
    <row r="28" spans="2:17">
      <c r="B28" s="22" t="s">
        <v>56</v>
      </c>
      <c r="C28" s="9">
        <f>[2]MINA!$J$4</f>
        <v>46.691280690705938</v>
      </c>
      <c r="D28" s="20">
        <f t="shared" si="0"/>
        <v>7.6720469309350045E-3</v>
      </c>
      <c r="M28" s="17" t="str">
        <f>IF(OR(M27="",M27="Others"),"",IF(C32&gt;$C$7*Params!F13,B32,"Others"))</f>
        <v/>
      </c>
      <c r="N28" s="18" t="str">
        <f>IF(OR(M27="",M27="Others"),"",IF(C32&gt;$C$7*Params!F$8,C32,SUM(C32:C53)))</f>
        <v/>
      </c>
    </row>
    <row r="29" spans="2:17">
      <c r="B29" s="22" t="s">
        <v>65</v>
      </c>
      <c r="C29" s="10">
        <f>[2]TIA!$J$4</f>
        <v>22.142592339736353</v>
      </c>
      <c r="D29" s="20">
        <f t="shared" si="0"/>
        <v>3.6383454274543864E-3</v>
      </c>
      <c r="M29" s="17" t="str">
        <f>IF(OR(M28="",M28="Others"),"",IF(C33&gt;$C$7*Params!F14,B33,"Others"))</f>
        <v/>
      </c>
      <c r="N29" s="18" t="str">
        <f>IF(OR(M28="",M28="Others"),"",IF(C33&gt;$C$7*Params!F$8,C33,SUM(C33:C54)))</f>
        <v/>
      </c>
    </row>
    <row r="30" spans="2:17">
      <c r="B30" s="22" t="s">
        <v>47</v>
      </c>
      <c r="C30" s="9">
        <f>[2]APE!$J$4</f>
        <v>34.356091427294672</v>
      </c>
      <c r="D30" s="20">
        <f t="shared" si="0"/>
        <v>5.6451984587813061E-3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64</v>
      </c>
      <c r="C31" s="10">
        <f>[2]DYDX!$J$4</f>
        <v>22.770087305425822</v>
      </c>
      <c r="D31" s="20">
        <f t="shared" si="0"/>
        <v>3.7414518480639487E-3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54</v>
      </c>
      <c r="C32" s="9">
        <f>[2]UNI!$J$4</f>
        <v>19.255972655058059</v>
      </c>
      <c r="D32" s="20">
        <f t="shared" si="0"/>
        <v>3.1640324215783029E-3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51</v>
      </c>
      <c r="C33" s="9">
        <f>[2]LDO!$J$4</f>
        <v>21.346210163765928</v>
      </c>
      <c r="D33" s="20">
        <f t="shared" si="0"/>
        <v>3.5074884164959905E-3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40</v>
      </c>
      <c r="C34" s="1">
        <f>[2]XRP!$J$4</f>
        <v>17.388198933431688</v>
      </c>
      <c r="D34" s="20">
        <f t="shared" si="0"/>
        <v>2.8571304168205488E-3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55</v>
      </c>
      <c r="C35" s="9">
        <f>[2]SHIB!$J$4</f>
        <v>15.899084991496998</v>
      </c>
      <c r="D35" s="20">
        <f t="shared" si="0"/>
        <v>2.6124476435269335E-3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52</v>
      </c>
      <c r="C36" s="9">
        <f>[2]ICP!$J$4</f>
        <v>14.491602258776274</v>
      </c>
      <c r="D36" s="20">
        <f t="shared" si="0"/>
        <v>2.3811780484296313E-3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53</v>
      </c>
      <c r="C37" s="9">
        <f>[2]LINK!$J$4</f>
        <v>13.466159157599858</v>
      </c>
      <c r="D37" s="20">
        <f t="shared" si="0"/>
        <v>2.2126830429200694E-3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30</v>
      </c>
      <c r="C38" s="9">
        <f>[2]ATOM!$J$4</f>
        <v>13.646671466822653</v>
      </c>
      <c r="D38" s="20">
        <f t="shared" si="0"/>
        <v>2.2423438037191281E-3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43</v>
      </c>
      <c r="C39" s="9">
        <f>[2]LTC!$J$4</f>
        <v>12.405433151980864</v>
      </c>
      <c r="D39" s="20">
        <f t="shared" si="0"/>
        <v>2.038390550283601E-3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45</v>
      </c>
      <c r="C40" s="9">
        <f>[2]ALGO!$J$4</f>
        <v>13.704193877812495</v>
      </c>
      <c r="D40" s="20">
        <f t="shared" si="0"/>
        <v>2.2517955606674539E-3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7" t="s">
        <v>1</v>
      </c>
      <c r="C41" s="1">
        <f>$T$2</f>
        <v>7.83</v>
      </c>
      <c r="D41" s="20">
        <f t="shared" si="0"/>
        <v>1.2865812755737636E-3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32</v>
      </c>
      <c r="C42" s="1">
        <f>[2]EGLD!$J$4</f>
        <v>6.2705947900855152</v>
      </c>
      <c r="D42" s="20">
        <f t="shared" si="0"/>
        <v>1.0303486390337701E-3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50</v>
      </c>
      <c r="C43" s="9">
        <f>[2]DOGE!$J$4</f>
        <v>5.8274453116221459</v>
      </c>
      <c r="D43" s="20">
        <f t="shared" si="0"/>
        <v>9.5753282533373807E-4</v>
      </c>
    </row>
    <row r="44" spans="2:14">
      <c r="B44" s="22" t="s">
        <v>23</v>
      </c>
      <c r="C44" s="9">
        <f>[2]LUNA!J4</f>
        <v>5.2427852448518353</v>
      </c>
      <c r="D44" s="20">
        <f t="shared" si="0"/>
        <v>8.6146479283279447E-4</v>
      </c>
    </row>
    <row r="45" spans="2:14">
      <c r="B45" s="22" t="s">
        <v>36</v>
      </c>
      <c r="C45" s="9">
        <f>[2]GRT!$J$4</f>
        <v>7.63971701823393</v>
      </c>
      <c r="D45" s="20">
        <f t="shared" si="0"/>
        <v>1.2553150531726693E-3</v>
      </c>
    </row>
    <row r="46" spans="2:14">
      <c r="B46" s="22" t="s">
        <v>35</v>
      </c>
      <c r="C46" s="9">
        <f>[2]AMP!$J$4</f>
        <v>2.8909373547762578</v>
      </c>
      <c r="D46" s="20">
        <f t="shared" si="0"/>
        <v>4.7502246098491443E-4</v>
      </c>
    </row>
    <row r="47" spans="2:14">
      <c r="B47" s="22" t="s">
        <v>63</v>
      </c>
      <c r="C47" s="10">
        <f>[2]ACE!$J$4</f>
        <v>3.6575437959217671</v>
      </c>
      <c r="D47" s="20">
        <f t="shared" si="0"/>
        <v>6.0098689175273727E-4</v>
      </c>
    </row>
    <row r="48" spans="2:14">
      <c r="B48" s="22" t="s">
        <v>61</v>
      </c>
      <c r="C48" s="10">
        <f>[2]SEI!$J$4</f>
        <v>3.426130146587794</v>
      </c>
      <c r="D48" s="20">
        <f t="shared" si="0"/>
        <v>5.629623108912707E-4</v>
      </c>
    </row>
    <row r="49" spans="2:4">
      <c r="B49" s="22" t="s">
        <v>39</v>
      </c>
      <c r="C49" s="9">
        <f>[2]SHPING!$J$4</f>
        <v>3.3023919005459623</v>
      </c>
      <c r="D49" s="20">
        <f t="shared" si="0"/>
        <v>5.4263034276486456E-4</v>
      </c>
    </row>
    <row r="50" spans="2:4">
      <c r="B50" s="22" t="s">
        <v>49</v>
      </c>
      <c r="C50" s="9">
        <f>[2]KAVA!$J$4</f>
        <v>2.4346161050478865</v>
      </c>
      <c r="D50" s="20">
        <f t="shared" si="0"/>
        <v>4.0004233639398952E-4</v>
      </c>
    </row>
    <row r="51" spans="2:4">
      <c r="B51" s="7" t="s">
        <v>25</v>
      </c>
      <c r="C51" s="1">
        <f>[2]POLIS!J4</f>
        <v>2.6701518779881561</v>
      </c>
      <c r="D51" s="20">
        <f t="shared" si="0"/>
        <v>4.3874424127173466E-4</v>
      </c>
    </row>
    <row r="52" spans="2:4">
      <c r="B52" s="22" t="s">
        <v>62</v>
      </c>
      <c r="C52" s="10">
        <f>[2]MEME!$J$4</f>
        <v>2.0175306868447676</v>
      </c>
      <c r="D52" s="20">
        <f>C52/$C$7</f>
        <v>3.3150922153128384E-4</v>
      </c>
    </row>
    <row r="53" spans="2:4">
      <c r="B53" s="22" t="s">
        <v>42</v>
      </c>
      <c r="C53" s="9">
        <f>[2]TRX!$J$4</f>
        <v>1.3229273818335066</v>
      </c>
      <c r="D53" s="20">
        <f>C53/$C$7</f>
        <v>2.1737593849435662E-4</v>
      </c>
    </row>
    <row r="54" spans="2:4">
      <c r="B54" s="7" t="s">
        <v>27</v>
      </c>
      <c r="C54" s="1">
        <f>[2]ATLAS!O47</f>
        <v>0.59330695360353403</v>
      </c>
      <c r="D54" s="20">
        <f>C54/$C$7</f>
        <v>9.7488839996681816E-5</v>
      </c>
    </row>
  </sheetData>
  <autoFilter ref="B11:C11">
    <sortState ref="B12:C54">
      <sortCondition descending="1" ref="C11"/>
    </sortState>
  </autoFilter>
  <conditionalFormatting sqref="M8:N42">
    <cfRule type="containsText" dxfId="3" priority="13" operator="containsText" text="Others">
      <formula>NOT(ISERROR(SEARCH("Others",M8)))</formula>
    </cfRule>
    <cfRule type="containsBlanks" dxfId="2" priority="14">
      <formula>LEN(TRIM(M8))=0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9"/>
  <sheetViews>
    <sheetView workbookViewId="0">
      <selection activeCell="L23" sqref="L23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44683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28</v>
      </c>
      <c r="C13" s="11">
        <v>50</v>
      </c>
      <c r="D13" s="7" t="s">
        <v>10</v>
      </c>
      <c r="E13" s="28" t="s">
        <v>7</v>
      </c>
    </row>
    <row r="14" spans="2:5">
      <c r="B14" s="12" t="s">
        <v>33</v>
      </c>
      <c r="C14" s="11">
        <v>10</v>
      </c>
      <c r="D14" s="7" t="s">
        <v>34</v>
      </c>
      <c r="E14" s="28" t="s">
        <v>4</v>
      </c>
    </row>
    <row r="15" spans="2:5">
      <c r="B15" s="12" t="s">
        <v>38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57</v>
      </c>
      <c r="C21" s="11">
        <v>250</v>
      </c>
      <c r="D21" s="22" t="s">
        <v>10</v>
      </c>
      <c r="E21" s="28" t="s">
        <v>5</v>
      </c>
    </row>
    <row r="22" spans="2:5">
      <c r="B22" s="12" t="s">
        <v>60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59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2" t="s">
        <v>66</v>
      </c>
      <c r="C26" s="11">
        <v>98</v>
      </c>
      <c r="D26" s="22" t="s">
        <v>10</v>
      </c>
      <c r="E26" s="28" t="s">
        <v>5</v>
      </c>
    </row>
    <row r="27" spans="2:5">
      <c r="B27" s="12" t="s">
        <v>67</v>
      </c>
      <c r="C27" s="11">
        <v>50</v>
      </c>
      <c r="D27" s="22" t="s">
        <v>10</v>
      </c>
      <c r="E27" s="28" t="s">
        <v>5</v>
      </c>
    </row>
    <row r="28" spans="2:5">
      <c r="B28" s="15"/>
      <c r="C28" s="16"/>
      <c r="D28" s="29"/>
      <c r="E28" s="25"/>
    </row>
    <row r="29" spans="2:5">
      <c r="B29" t="s">
        <v>8</v>
      </c>
      <c r="C29" s="19">
        <f>SUM(C4:C28)</f>
        <v>2742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2024-02-27T10:16:58Z</dcterms:modified>
</cp:coreProperties>
</file>