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 l="1"/>
  <c r="C46" l="1"/>
  <c r="C25"/>
  <c r="C29" l="1"/>
  <c r="T2"/>
  <c r="C24" i="2" l="1"/>
  <c r="C40" i="1" l="1"/>
  <c r="C4"/>
  <c r="C37"/>
  <c r="C28"/>
  <c r="Q2" l="1"/>
  <c r="C45" l="1"/>
  <c r="C48" l="1"/>
  <c r="C44" l="1"/>
  <c r="C43" l="1"/>
  <c r="C17" l="1"/>
  <c r="C39" l="1"/>
  <c r="C50" l="1"/>
  <c r="C34" l="1"/>
  <c r="C49"/>
  <c r="C23"/>
  <c r="C47"/>
  <c r="C35"/>
  <c r="C36"/>
  <c r="C38"/>
  <c r="C15"/>
  <c r="C18"/>
  <c r="C31"/>
  <c r="C26" l="1"/>
  <c r="C42"/>
  <c r="C24"/>
  <c r="C32"/>
  <c r="C41"/>
  <c r="C33"/>
  <c r="C27"/>
  <c r="C22"/>
  <c r="C21"/>
  <c r="C14"/>
  <c r="C19"/>
  <c r="C20"/>
  <c r="C12" l="1"/>
  <c r="C16"/>
  <c r="C13" l="1"/>
  <c r="C30" l="1"/>
  <c r="C7" l="1"/>
  <c r="D24" l="1"/>
  <c r="D49"/>
  <c r="D15"/>
  <c r="D27"/>
  <c r="M8"/>
  <c r="D38"/>
  <c r="D26"/>
  <c r="N8"/>
  <c r="D16"/>
  <c r="D41"/>
  <c r="D43"/>
  <c r="D45"/>
  <c r="D50"/>
  <c r="D17"/>
  <c r="D12"/>
  <c r="D23"/>
  <c r="D37"/>
  <c r="D44"/>
  <c r="D42"/>
  <c r="D32"/>
  <c r="N9"/>
  <c r="Q3"/>
  <c r="D47"/>
  <c r="D21"/>
  <c r="D33"/>
  <c r="D36"/>
  <c r="D20"/>
  <c r="D22"/>
  <c r="D48"/>
  <c r="D39"/>
  <c r="D46"/>
  <c r="D25"/>
  <c r="D28"/>
  <c r="D34"/>
  <c r="D40"/>
  <c r="D18"/>
  <c r="D31"/>
  <c r="D19"/>
  <c r="D7"/>
  <c r="E7" s="1"/>
  <c r="D35"/>
  <c r="D14"/>
  <c r="D29"/>
  <c r="D13"/>
  <c r="M9"/>
  <c r="D30"/>
  <c r="M10" l="1"/>
  <c r="N10"/>
  <c r="M11" l="1"/>
  <c r="N11"/>
  <c r="M12" l="1"/>
  <c r="N12"/>
  <c r="N13" l="1"/>
  <c r="M13"/>
  <c r="M14" l="1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M26" l="1"/>
  <c r="N26"/>
  <c r="N27" l="1"/>
  <c r="M27"/>
  <c r="M28" l="1"/>
  <c r="N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M37" l="1"/>
  <c r="N37"/>
  <c r="N38" l="1"/>
  <c r="M38"/>
  <c r="M39" l="1"/>
  <c r="N39"/>
</calcChain>
</file>

<file path=xl/sharedStrings.xml><?xml version="1.0" encoding="utf-8"?>
<sst xmlns="http://schemas.openxmlformats.org/spreadsheetml/2006/main" count="95" uniqueCount="60">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</sst>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963.8870265363928</c:v>
                </c:pt>
                <c:pt idx="1">
                  <c:v>879.52744573630491</c:v>
                </c:pt>
                <c:pt idx="2">
                  <c:v>794.32299222780728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963.8870265363928</v>
          </cell>
        </row>
      </sheetData>
      <sheetData sheetId="1">
        <row r="4">
          <cell r="J4">
            <v>879.52744573630491</v>
          </cell>
        </row>
      </sheetData>
      <sheetData sheetId="2">
        <row r="2">
          <cell r="Y2">
            <v>68.67</v>
          </cell>
        </row>
      </sheetData>
      <sheetData sheetId="3">
        <row r="4">
          <cell r="J4">
            <v>0.83209481843580269</v>
          </cell>
        </row>
      </sheetData>
      <sheetData sheetId="4">
        <row r="46">
          <cell r="M46">
            <v>79.390000000000015</v>
          </cell>
          <cell r="O46">
            <v>0.64193461322856393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27.167701420196995</v>
          </cell>
        </row>
      </sheetData>
      <sheetData sheetId="8">
        <row r="4">
          <cell r="J4">
            <v>7.8463249210476302</v>
          </cell>
        </row>
      </sheetData>
      <sheetData sheetId="9">
        <row r="4">
          <cell r="J4">
            <v>18.233060159054695</v>
          </cell>
        </row>
      </sheetData>
      <sheetData sheetId="10">
        <row r="4">
          <cell r="J4">
            <v>11.446230654516514</v>
          </cell>
        </row>
      </sheetData>
      <sheetData sheetId="11">
        <row r="4">
          <cell r="J4">
            <v>31.83680332304089</v>
          </cell>
        </row>
      </sheetData>
      <sheetData sheetId="12">
        <row r="4">
          <cell r="J4">
            <v>1.9545484455471795</v>
          </cell>
        </row>
      </sheetData>
      <sheetData sheetId="13">
        <row r="4">
          <cell r="J4">
            <v>131.46102067656267</v>
          </cell>
        </row>
      </sheetData>
      <sheetData sheetId="14">
        <row r="4">
          <cell r="J4">
            <v>4.1286668275767351</v>
          </cell>
        </row>
      </sheetData>
      <sheetData sheetId="15">
        <row r="4">
          <cell r="J4">
            <v>29.583315127167328</v>
          </cell>
        </row>
      </sheetData>
      <sheetData sheetId="16">
        <row r="4">
          <cell r="J4">
            <v>4.2987188903518581</v>
          </cell>
        </row>
      </sheetData>
      <sheetData sheetId="17">
        <row r="4">
          <cell r="J4">
            <v>5.6198890424340213</v>
          </cell>
        </row>
      </sheetData>
      <sheetData sheetId="18">
        <row r="4">
          <cell r="J4">
            <v>8.7967776248482501</v>
          </cell>
        </row>
      </sheetData>
      <sheetData sheetId="19">
        <row r="4">
          <cell r="J4">
            <v>6.6919405299453478</v>
          </cell>
        </row>
      </sheetData>
      <sheetData sheetId="20">
        <row r="4">
          <cell r="J4">
            <v>10.424320698236446</v>
          </cell>
        </row>
      </sheetData>
      <sheetData sheetId="21">
        <row r="4">
          <cell r="J4">
            <v>1.441271569328322</v>
          </cell>
        </row>
      </sheetData>
      <sheetData sheetId="22">
        <row r="4">
          <cell r="J4">
            <v>29.588452753359714</v>
          </cell>
        </row>
      </sheetData>
      <sheetData sheetId="23">
        <row r="4">
          <cell r="J4">
            <v>30.988992169422879</v>
          </cell>
        </row>
      </sheetData>
      <sheetData sheetId="24">
        <row r="4">
          <cell r="J4">
            <v>26.437508481340355</v>
          </cell>
        </row>
      </sheetData>
      <sheetData sheetId="25">
        <row r="4">
          <cell r="J4">
            <v>27.68051604325365</v>
          </cell>
        </row>
      </sheetData>
      <sheetData sheetId="26">
        <row r="4">
          <cell r="J4">
            <v>3.3481905029902261</v>
          </cell>
        </row>
      </sheetData>
      <sheetData sheetId="27">
        <row r="4">
          <cell r="J4">
            <v>147.32224846692012</v>
          </cell>
        </row>
      </sheetData>
      <sheetData sheetId="28">
        <row r="4">
          <cell r="J4">
            <v>0.69976527565415536</v>
          </cell>
        </row>
      </sheetData>
      <sheetData sheetId="29">
        <row r="4">
          <cell r="J4">
            <v>7.9243434778278505</v>
          </cell>
        </row>
      </sheetData>
      <sheetData sheetId="30">
        <row r="4">
          <cell r="J4">
            <v>20.92642256551261</v>
          </cell>
        </row>
      </sheetData>
      <sheetData sheetId="31">
        <row r="4">
          <cell r="J4">
            <v>4.3557385361007688</v>
          </cell>
        </row>
      </sheetData>
      <sheetData sheetId="32">
        <row r="4">
          <cell r="J4">
            <v>2.7525765564366562</v>
          </cell>
        </row>
      </sheetData>
      <sheetData sheetId="33">
        <row r="4">
          <cell r="J4">
            <v>1.7561156468045085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B33" sqref="B33:D34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13.11+0.15</f>
        <v>13.26</v>
      </c>
      <c r="J2" t="s">
        <v>6</v>
      </c>
      <c r="K2" s="9">
        <v>16.306000000000001</v>
      </c>
      <c r="M2" t="s">
        <v>7</v>
      </c>
      <c r="N2" s="9">
        <f>4.05+3.46</f>
        <v>7.51</v>
      </c>
      <c r="P2" t="s">
        <v>8</v>
      </c>
      <c r="Q2" s="10">
        <f>N2+K2+H2</f>
        <v>37.076000000000001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1.3914808796321544E-2</v>
      </c>
    </row>
    <row r="4" spans="2:20">
      <c r="B4" t="s">
        <v>30</v>
      </c>
      <c r="C4" s="19">
        <f>Investissement!C24</f>
        <v>2329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2664.4994223565072</v>
      </c>
      <c r="D7" s="20">
        <f>(C7*[1]Feuil1!$K$2-C4)/C4</f>
        <v>5.2528754215537501E-2</v>
      </c>
      <c r="E7" s="32">
        <f>C7-C7/(1+D7)</f>
        <v>132.97768322607271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963.8870265363928</v>
      </c>
    </row>
    <row r="9" spans="2:20">
      <c r="M9" s="17" t="str">
        <f>IF(C13&gt;C7*[2]Params!F8,B13,"Others")</f>
        <v>BTC</v>
      </c>
      <c r="N9" s="18">
        <f>IF(C13&gt;C7*0.1,C13,C7)</f>
        <v>879.52744573630491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794.32299222780728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963.8870265363928</v>
      </c>
      <c r="D12" s="30">
        <f>C12/$C$7</f>
        <v>0.361751636517122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879.52744573630491</v>
      </c>
      <c r="D13" s="30">
        <f t="shared" ref="D13:D50" si="0">C13/$C$7</f>
        <v>0.33009106264261934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147.32224846692012</v>
      </c>
      <c r="D14" s="30">
        <f t="shared" si="0"/>
        <v>5.5290778909843782E-2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131.46102067656267</v>
      </c>
      <c r="D15" s="30">
        <f t="shared" si="0"/>
        <v>4.9337980550319412E-2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30">
        <f t="shared" si="0"/>
        <v>2.9795465269715386E-2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68.67</v>
      </c>
      <c r="D17" s="30">
        <f t="shared" si="0"/>
        <v>2.577219549151474E-2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31.83680332304089</v>
      </c>
      <c r="D18" s="30">
        <f>C18/$C$7</f>
        <v>1.1948512000383223E-2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29.588452753359714</v>
      </c>
      <c r="D19" s="30">
        <f>C19/$C$7</f>
        <v>1.110469475245426E-2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30.988992169422879</v>
      </c>
      <c r="D20" s="30">
        <f t="shared" si="0"/>
        <v>1.1630324221281286E-2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42</v>
      </c>
      <c r="C21" s="1">
        <f>[2]DOT!$J$4</f>
        <v>29.583315127167328</v>
      </c>
      <c r="D21" s="30">
        <f t="shared" si="0"/>
        <v>1.1102766575570723E-2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27.167701420196995</v>
      </c>
      <c r="D22" s="30">
        <f t="shared" si="0"/>
        <v>1.0196174633121008E-2</v>
      </c>
      <c r="M22" s="17" t="str">
        <f>IF(OR(M21="",M21="Others"),"",IF(C26&gt;C7*[2]Params!F8,B26,"Others"))</f>
        <v/>
      </c>
      <c r="N22" s="18"/>
    </row>
    <row r="23" spans="2:17">
      <c r="B23" s="22" t="s">
        <v>38</v>
      </c>
      <c r="C23" s="9">
        <f>[2]NEAR!$J$4</f>
        <v>27.68051604325365</v>
      </c>
      <c r="D23" s="30">
        <f t="shared" si="0"/>
        <v>1.0388636533751902E-2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26.437508481340355</v>
      </c>
      <c r="D24" s="30">
        <f t="shared" si="0"/>
        <v>9.9221295600652772E-3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30">
        <f t="shared" si="0"/>
        <v>8.5069137101257339E-3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20.92642256551261</v>
      </c>
      <c r="D26" s="30">
        <f t="shared" si="0"/>
        <v>7.8537913688136937E-3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18.233060159054695</v>
      </c>
      <c r="D27" s="30">
        <f t="shared" si="0"/>
        <v>6.8429589460857199E-3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16.306000000000001</v>
      </c>
      <c r="D28" s="30">
        <f t="shared" si="0"/>
        <v>6.119723601057803E-3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5</v>
      </c>
      <c r="C29" s="1">
        <f>H$2</f>
        <v>13.26</v>
      </c>
      <c r="D29" s="30">
        <f t="shared" si="0"/>
        <v>4.9765445204235535E-3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44</v>
      </c>
      <c r="C30" s="9">
        <f>[2]LTC!$J$4</f>
        <v>10.424320698236446</v>
      </c>
      <c r="D30" s="30">
        <f t="shared" si="0"/>
        <v>3.912299852937136E-3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11.446230654516514</v>
      </c>
      <c r="D31" s="30">
        <f t="shared" si="0"/>
        <v>4.2958277860662341E-3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52</v>
      </c>
      <c r="C32" s="9">
        <f>[2]LDO!$J$4</f>
        <v>8.7967776248482501</v>
      </c>
      <c r="D32" s="30">
        <f t="shared" si="0"/>
        <v>3.3014747727242145E-3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7.8463249210476302</v>
      </c>
      <c r="D33" s="30">
        <f t="shared" si="0"/>
        <v>2.9447651049247631E-3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7.9243434778278505</v>
      </c>
      <c r="D34" s="30">
        <f t="shared" si="0"/>
        <v>2.9740458606740813E-3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6.6919405299453478</v>
      </c>
      <c r="D35" s="30">
        <f t="shared" si="0"/>
        <v>2.5115188518325649E-3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5.6198890424340213</v>
      </c>
      <c r="D36" s="30">
        <f t="shared" si="0"/>
        <v>2.1091725504912067E-3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2.0266470897652481E-3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4.2987188903518581</v>
      </c>
      <c r="D38" s="30">
        <f t="shared" si="0"/>
        <v>1.6133307646019426E-3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4.3557385361007688</v>
      </c>
      <c r="D39" s="30">
        <f t="shared" si="0"/>
        <v>1.6347305236975862E-3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7" t="s">
        <v>7</v>
      </c>
      <c r="C40" s="1">
        <f>$N$2</f>
        <v>7.51</v>
      </c>
      <c r="D40" s="30">
        <f t="shared" si="0"/>
        <v>2.8185406748401877E-3</v>
      </c>
    </row>
    <row r="41" spans="2:14">
      <c r="B41" s="22" t="s">
        <v>51</v>
      </c>
      <c r="C41" s="9">
        <f>[2]DOGE!$J$4</f>
        <v>4.1286668275767351</v>
      </c>
      <c r="D41" s="30">
        <f t="shared" si="0"/>
        <v>1.5495093723553166E-3</v>
      </c>
    </row>
    <row r="42" spans="2:14">
      <c r="B42" s="22" t="s">
        <v>56</v>
      </c>
      <c r="C42" s="9">
        <f>[2]SHIB!$J$4</f>
        <v>3.3481905029902261</v>
      </c>
      <c r="D42" s="30">
        <f t="shared" si="0"/>
        <v>1.2565926923823673E-3</v>
      </c>
    </row>
    <row r="43" spans="2:14">
      <c r="B43" s="22" t="s">
        <v>50</v>
      </c>
      <c r="C43" s="9">
        <f>[2]KAVA!$J$4</f>
        <v>2.7525765564366562</v>
      </c>
      <c r="D43" s="30">
        <f t="shared" si="0"/>
        <v>1.0330557902700735E-3</v>
      </c>
    </row>
    <row r="44" spans="2:14">
      <c r="B44" s="22" t="s">
        <v>36</v>
      </c>
      <c r="C44" s="9">
        <f>[2]AMP!$J$4</f>
        <v>1.9545484455471795</v>
      </c>
      <c r="D44" s="30">
        <f t="shared" si="0"/>
        <v>7.3355183684692242E-4</v>
      </c>
    </row>
    <row r="45" spans="2:14">
      <c r="B45" s="22" t="s">
        <v>40</v>
      </c>
      <c r="C45" s="9">
        <f>[2]SHPING!$J$4</f>
        <v>1.7561156468045085</v>
      </c>
      <c r="D45" s="30">
        <f t="shared" si="0"/>
        <v>6.5907901201621725E-4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6.3681515025412934E-4</v>
      </c>
    </row>
    <row r="47" spans="2:14">
      <c r="B47" s="22" t="s">
        <v>23</v>
      </c>
      <c r="C47" s="9">
        <f>[2]LUNA!J4</f>
        <v>1.441271569328322</v>
      </c>
      <c r="D47" s="30">
        <f t="shared" si="0"/>
        <v>5.4091645028530298E-4</v>
      </c>
    </row>
    <row r="48" spans="2:14">
      <c r="B48" s="7" t="s">
        <v>25</v>
      </c>
      <c r="C48" s="1">
        <f>[2]POLIS!J4</f>
        <v>0.83209481843580269</v>
      </c>
      <c r="D48" s="30">
        <f t="shared" si="0"/>
        <v>3.122893596651226E-4</v>
      </c>
    </row>
    <row r="49" spans="2:4">
      <c r="B49" s="22" t="s">
        <v>43</v>
      </c>
      <c r="C49" s="9">
        <f>[2]TRX!$J$4</f>
        <v>0.69976527565415536</v>
      </c>
      <c r="D49" s="30">
        <f t="shared" si="0"/>
        <v>2.6262541841171679E-4</v>
      </c>
    </row>
    <row r="50" spans="2:4">
      <c r="B50" s="7" t="s">
        <v>28</v>
      </c>
      <c r="C50" s="1">
        <f>[2]ATLAS!O46</f>
        <v>0.64193461322856393</v>
      </c>
      <c r="D50" s="30">
        <f t="shared" si="0"/>
        <v>2.4092128068874986E-4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4"/>
  <sheetViews>
    <sheetView workbookViewId="0">
      <selection activeCell="B22" sqref="B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5"/>
      <c r="C23" s="16"/>
      <c r="D23" s="29"/>
      <c r="E23" s="25"/>
    </row>
    <row r="24" spans="2:5">
      <c r="B24" t="s">
        <v>8</v>
      </c>
      <c r="C24" s="19">
        <f>SUM(C4:C23)</f>
        <v>2329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2023-07-02T08:50:03Z</dcterms:modified>
</cp:coreProperties>
</file>