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9" l="1"/>
  <c r="C45" l="1"/>
  <c r="C29" l="1"/>
  <c r="C39" l="1"/>
  <c r="C52"/>
  <c r="C28"/>
  <c r="C48"/>
  <c r="C34"/>
  <c r="C35" l="1"/>
  <c r="C53" l="1"/>
  <c r="C44"/>
  <c r="C37"/>
  <c r="C50"/>
  <c r="C36"/>
  <c r="C46"/>
  <c r="C30"/>
  <c r="C27"/>
  <c r="C19"/>
  <c r="C51"/>
  <c r="C26"/>
  <c r="C38" l="1"/>
  <c r="C17"/>
  <c r="C21"/>
  <c r="C47" l="1"/>
  <c r="C43"/>
  <c r="C42"/>
  <c r="C24" l="1"/>
  <c r="C54" l="1"/>
  <c r="C40" l="1"/>
  <c r="C33" l="1"/>
  <c r="C22" l="1"/>
  <c r="C25" l="1"/>
  <c r="C32" l="1"/>
  <c r="C20"/>
  <c r="C14" l="1"/>
  <c r="C12" l="1"/>
  <c r="C13" l="1"/>
  <c r="C18" l="1"/>
  <c r="C7" l="1"/>
  <c r="D14" l="1"/>
  <c r="D53"/>
  <c r="D54"/>
  <c r="D45"/>
  <c r="D36"/>
  <c r="D44"/>
  <c r="D50"/>
  <c r="D31"/>
  <c r="D28"/>
  <c r="D16"/>
  <c r="D26"/>
  <c r="N9"/>
  <c r="D25"/>
  <c r="D46"/>
  <c r="D48"/>
  <c r="D49"/>
  <c r="D37"/>
  <c r="D19"/>
  <c r="D23"/>
  <c r="D24"/>
  <c r="D41"/>
  <c r="D43"/>
  <c r="D33"/>
  <c r="N8"/>
  <c r="M8"/>
  <c r="D12"/>
  <c r="Q3"/>
  <c r="D51"/>
  <c r="D42"/>
  <c r="D17"/>
  <c r="M9"/>
  <c r="D52"/>
  <c r="D29"/>
  <c r="D47"/>
  <c r="D34"/>
  <c r="D7"/>
  <c r="E7" s="1"/>
  <c r="D40"/>
  <c r="D30"/>
  <c r="D21"/>
  <c r="D32"/>
  <c r="D20"/>
  <c r="D27"/>
  <c r="D38"/>
  <c r="D22"/>
  <c r="D39"/>
  <c r="D13"/>
  <c r="D15"/>
  <c r="D35"/>
  <c r="D18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M23" l="1"/>
  <c r="N23"/>
  <c r="M24" l="1"/>
  <c r="N24"/>
  <c r="N25" l="1"/>
  <c r="M25"/>
  <c r="N26" l="1"/>
  <c r="M26"/>
  <c r="M27" l="1"/>
  <c r="N27"/>
  <c r="N28" l="1"/>
  <c r="M28"/>
  <c r="M29" l="1"/>
  <c r="N29"/>
  <c r="M30" l="1"/>
  <c r="N30"/>
  <c r="N31" l="1"/>
  <c r="M31"/>
  <c r="N32" l="1"/>
  <c r="M32"/>
  <c r="N33" l="1"/>
  <c r="M33"/>
  <c r="N34" l="1"/>
  <c r="M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<sst xmlns="http://schemas.openxmlformats.org/spreadsheetml/2006/main" count="112" uniqueCount="68">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</sst>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USDC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1641.8651705849891</c:v>
                </c:pt>
                <c:pt idx="1">
                  <c:v>1254.942785771399</c:v>
                </c:pt>
                <c:pt idx="2">
                  <c:v>447.82866243851055</c:v>
                </c:pt>
                <c:pt idx="3">
                  <c:v>388.84</c:v>
                </c:pt>
                <c:pt idx="4">
                  <c:v>266.64999999999998</c:v>
                </c:pt>
                <c:pt idx="5">
                  <c:v>1120.6706088551646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1641.8651705849891</v>
          </cell>
        </row>
      </sheetData>
      <sheetData sheetId="1">
        <row r="4">
          <cell r="J4">
            <v>1254.942785771399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2.0725796493453275</v>
          </cell>
        </row>
      </sheetData>
      <sheetData sheetId="4">
        <row r="47">
          <cell r="M47">
            <v>128.25</v>
          </cell>
          <cell r="O47">
            <v>0.46728532062505579</v>
          </cell>
        </row>
      </sheetData>
      <sheetData sheetId="5">
        <row r="4">
          <cell r="C4">
            <v>-69.666666666666671</v>
          </cell>
        </row>
      </sheetData>
      <sheetData sheetId="6">
        <row r="4">
          <cell r="J4">
            <v>2.6825134770119474</v>
          </cell>
        </row>
      </sheetData>
      <sheetData sheetId="7">
        <row r="4">
          <cell r="J4">
            <v>43.658284238135472</v>
          </cell>
        </row>
      </sheetData>
      <sheetData sheetId="8">
        <row r="4">
          <cell r="J4">
            <v>11.436311699312133</v>
          </cell>
        </row>
      </sheetData>
      <sheetData sheetId="9">
        <row r="4">
          <cell r="J4">
            <v>23.519494231831327</v>
          </cell>
        </row>
      </sheetData>
      <sheetData sheetId="10">
        <row r="4">
          <cell r="J4">
            <v>12.311262036374641</v>
          </cell>
        </row>
      </sheetData>
      <sheetData sheetId="11">
        <row r="4">
          <cell r="J4">
            <v>58.279742069854798</v>
          </cell>
        </row>
      </sheetData>
      <sheetData sheetId="12">
        <row r="4">
          <cell r="J4">
            <v>3.4496393154709053</v>
          </cell>
        </row>
      </sheetData>
      <sheetData sheetId="13">
        <row r="4">
          <cell r="J4">
            <v>241.48314106681516</v>
          </cell>
        </row>
      </sheetData>
      <sheetData sheetId="14">
        <row r="4">
          <cell r="J4">
            <v>5.0230499588467872</v>
          </cell>
        </row>
      </sheetData>
      <sheetData sheetId="15">
        <row r="4">
          <cell r="J4">
            <v>47.82821864988265</v>
          </cell>
        </row>
      </sheetData>
      <sheetData sheetId="16">
        <row r="4">
          <cell r="J4">
            <v>5.7471724566608273</v>
          </cell>
        </row>
      </sheetData>
      <sheetData sheetId="17">
        <row r="4">
          <cell r="J4">
            <v>4.5099605998592125</v>
          </cell>
        </row>
      </sheetData>
      <sheetData sheetId="18">
        <row r="4">
          <cell r="J4">
            <v>13.91863686310295</v>
          </cell>
        </row>
      </sheetData>
      <sheetData sheetId="19">
        <row r="4">
          <cell r="J4">
            <v>2.1277602054932072</v>
          </cell>
        </row>
      </sheetData>
      <sheetData sheetId="20">
        <row r="4">
          <cell r="J4">
            <v>17.341004150895493</v>
          </cell>
        </row>
      </sheetData>
      <sheetData sheetId="21">
        <row r="4">
          <cell r="J4">
            <v>12.529684009862578</v>
          </cell>
        </row>
      </sheetData>
      <sheetData sheetId="22">
        <row r="4">
          <cell r="J4">
            <v>11.637298024851988</v>
          </cell>
        </row>
      </sheetData>
      <sheetData sheetId="23">
        <row r="4">
          <cell r="J4">
            <v>4.9496181647264814</v>
          </cell>
        </row>
      </sheetData>
      <sheetData sheetId="24">
        <row r="4">
          <cell r="J4">
            <v>44.646022123943652</v>
          </cell>
        </row>
      </sheetData>
      <sheetData sheetId="25">
        <row r="4">
          <cell r="J4">
            <v>53.163697439295184</v>
          </cell>
        </row>
      </sheetData>
      <sheetData sheetId="26">
        <row r="4">
          <cell r="J4">
            <v>1.5199699014527501</v>
          </cell>
        </row>
      </sheetData>
      <sheetData sheetId="27">
        <row r="4">
          <cell r="J4">
            <v>44.465246443337833</v>
          </cell>
        </row>
      </sheetData>
      <sheetData sheetId="28">
        <row r="4">
          <cell r="J4">
            <v>52.338291741946605</v>
          </cell>
        </row>
      </sheetData>
      <sheetData sheetId="29">
        <row r="4">
          <cell r="J4">
            <v>2.6527243703851129</v>
          </cell>
        </row>
      </sheetData>
      <sheetData sheetId="30">
        <row r="4">
          <cell r="J4">
            <v>14.30891201916948</v>
          </cell>
        </row>
      </sheetData>
      <sheetData sheetId="31">
        <row r="4">
          <cell r="J4">
            <v>2.7627632087407505</v>
          </cell>
        </row>
      </sheetData>
      <sheetData sheetId="32">
        <row r="4">
          <cell r="J4">
            <v>447.82866243851055</v>
          </cell>
        </row>
      </sheetData>
      <sheetData sheetId="33">
        <row r="4">
          <cell r="J4">
            <v>1.1560813297589136</v>
          </cell>
        </row>
      </sheetData>
      <sheetData sheetId="34">
        <row r="4">
          <cell r="J4">
            <v>17.69932102514489</v>
          </cell>
        </row>
      </sheetData>
      <sheetData sheetId="35">
        <row r="4">
          <cell r="J4">
            <v>16.311796865074189</v>
          </cell>
        </row>
      </sheetData>
      <sheetData sheetId="36">
        <row r="4">
          <cell r="J4">
            <v>25.096619019176039</v>
          </cell>
        </row>
      </sheetData>
      <sheetData sheetId="37">
        <row r="4">
          <cell r="J4">
            <v>19.519840512113518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E13" sqref="E1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50+1</f>
        <v>51</v>
      </c>
      <c r="J2" t="s">
        <v>6</v>
      </c>
      <c r="K2" s="9">
        <f>17.52+249.13</f>
        <v>266.64999999999998</v>
      </c>
      <c r="M2" t="s">
        <v>58</v>
      </c>
      <c r="N2" s="9">
        <f>388.84</f>
        <v>388.84</v>
      </c>
      <c r="P2" t="s">
        <v>8</v>
      </c>
      <c r="Q2" s="10">
        <f>N2+K2+H2</f>
        <v>706.49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0.13796484582229959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5120.7972276500623</v>
      </c>
      <c r="D7" s="20">
        <f>(C7*[1]Feuil1!$K$2-C4)/C4</f>
        <v>0.73681306408262515</v>
      </c>
      <c r="E7" s="31">
        <f>C7-C7/(1+D7)</f>
        <v>2172.4101308758691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1641.8651705849891</v>
      </c>
    </row>
    <row r="9" spans="2:20">
      <c r="M9" s="17" t="str">
        <f>IF(C13&gt;C7*Params!F8,B13,"Others")</f>
        <v>BTC</v>
      </c>
      <c r="N9" s="18">
        <f>IF(C13&gt;C7*0.1,C13,C7)</f>
        <v>1254.942785771399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447.82866243851055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388.84</v>
      </c>
    </row>
    <row r="12" spans="2:20">
      <c r="B12" s="7" t="s">
        <v>19</v>
      </c>
      <c r="C12" s="1">
        <f>[2]ETH!J4</f>
        <v>1641.8651705849891</v>
      </c>
      <c r="D12" s="20">
        <f>C12/$C$7</f>
        <v>0.32062686679324781</v>
      </c>
      <c r="M12" s="17" t="str">
        <f>IF(OR(M11="",M11="Others"),"",IF(C16&gt;C7*Params!F8,B16,"Others"))</f>
        <v>USDC</v>
      </c>
      <c r="N12" s="21">
        <f>IF(OR(M11="",M11="Others"),"",IF(C16&gt;$C$7*Params!F$8,C16,SUM(C16:C57)))</f>
        <v>266.64999999999998</v>
      </c>
    </row>
    <row r="13" spans="2:20">
      <c r="B13" s="7" t="s">
        <v>4</v>
      </c>
      <c r="C13" s="1">
        <f>[2]BTC!J4</f>
        <v>1254.942785771399</v>
      </c>
      <c r="D13" s="20">
        <f t="shared" ref="D13:D51" si="0">C13/$C$7</f>
        <v>0.24506785369185438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1120.6706088551646</v>
      </c>
      <c r="Q13" s="23"/>
    </row>
    <row r="14" spans="2:20">
      <c r="B14" s="7" t="s">
        <v>24</v>
      </c>
      <c r="C14" s="1">
        <f>[2]SOL!J4</f>
        <v>447.82866243851055</v>
      </c>
      <c r="D14" s="20">
        <f t="shared" si="0"/>
        <v>8.7452918467544841E-2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388.84</v>
      </c>
      <c r="D15" s="20">
        <f t="shared" si="0"/>
        <v>7.5933489008397803E-2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266.64999999999998</v>
      </c>
      <c r="D16" s="20">
        <f t="shared" si="0"/>
        <v>5.2071970075324749E-2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241.48314106681516</v>
      </c>
      <c r="D17" s="20">
        <f t="shared" si="0"/>
        <v>4.7157333190799268E-2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128.25</v>
      </c>
      <c r="D18" s="20">
        <f>C18/$C$7</f>
        <v>2.5044928416127505E-2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69.666666666666671</v>
      </c>
      <c r="D19" s="20">
        <f>C19/$C$7</f>
        <v>1.3604652472958152E-2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58.279742069854798</v>
      </c>
      <c r="D20" s="20">
        <f t="shared" si="0"/>
        <v>1.138099000584708E-2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53.163697439295184</v>
      </c>
      <c r="D21" s="20">
        <f t="shared" si="0"/>
        <v>1.0381918102953677E-2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52.338291741946605</v>
      </c>
      <c r="D22" s="20">
        <f t="shared" si="0"/>
        <v>1.0220731150872906E-2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51</v>
      </c>
      <c r="D23" s="20">
        <f t="shared" si="0"/>
        <v>9.9593867385770196E-3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47.82821864988265</v>
      </c>
      <c r="D24" s="20">
        <f t="shared" si="0"/>
        <v>9.3399946382628114E-3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44.646022123943652</v>
      </c>
      <c r="D25" s="20">
        <f t="shared" si="0"/>
        <v>8.7185686406160909E-3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8.4576674440739359E-3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43.658284238135472</v>
      </c>
      <c r="D27" s="20">
        <f t="shared" si="0"/>
        <v>8.5256811190257374E-3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44.465246443337833</v>
      </c>
      <c r="D28" s="20">
        <f t="shared" si="0"/>
        <v>8.6832663873595648E-3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25.096619019176039</v>
      </c>
      <c r="D29" s="20">
        <f t="shared" si="0"/>
        <v>4.9009202871117975E-3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23.519494231831327</v>
      </c>
      <c r="D30" s="20">
        <f t="shared" si="0"/>
        <v>4.5929360578537181E-3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19.519840512113518</v>
      </c>
      <c r="D31" s="20">
        <f t="shared" si="0"/>
        <v>3.8118753085388596E-3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17.69932102514489</v>
      </c>
      <c r="D32" s="20">
        <f t="shared" si="0"/>
        <v>3.4563604529342243E-3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17.341004150895493</v>
      </c>
      <c r="D33" s="20">
        <f t="shared" si="0"/>
        <v>3.3863875838046594E-3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16.311796865074189</v>
      </c>
      <c r="D34" s="20">
        <f t="shared" si="0"/>
        <v>3.185401830987884E-3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14.30891201916948</v>
      </c>
      <c r="D35" s="20">
        <f t="shared" si="0"/>
        <v>2.7942742864153305E-3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13.91863686310295</v>
      </c>
      <c r="D36" s="20">
        <f t="shared" si="0"/>
        <v>2.7180605371266036E-3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12.529684009862578</v>
      </c>
      <c r="D37" s="20">
        <f t="shared" si="0"/>
        <v>2.4468229169879586E-3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12.311262036374641</v>
      </c>
      <c r="D38" s="20">
        <f t="shared" si="0"/>
        <v>2.4041690168669868E-3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11.637298024851988</v>
      </c>
      <c r="D39" s="20">
        <f t="shared" si="0"/>
        <v>2.2725559141486165E-3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11.436311699312133</v>
      </c>
      <c r="D40" s="20">
        <f t="shared" si="0"/>
        <v>2.2333068838502447E-3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1.5290587875109425E-3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5.7471724566608273</v>
      </c>
      <c r="D42" s="20">
        <f t="shared" si="0"/>
        <v>1.1223198656702541E-3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5.0230499588467872</v>
      </c>
      <c r="D43" s="20">
        <f t="shared" si="0"/>
        <v>9.8091170877154005E-4</v>
      </c>
    </row>
    <row r="44" spans="2:14">
      <c r="B44" s="22" t="s">
        <v>23</v>
      </c>
      <c r="C44" s="9">
        <f>[2]LUNA!J4</f>
        <v>4.9496181647264814</v>
      </c>
      <c r="D44" s="20">
        <f t="shared" si="0"/>
        <v>9.6657179432934996E-4</v>
      </c>
    </row>
    <row r="45" spans="2:14">
      <c r="B45" s="22" t="s">
        <v>36</v>
      </c>
      <c r="C45" s="9">
        <f>[2]GRT!$J$4</f>
        <v>4.5099605998592125</v>
      </c>
      <c r="D45" s="20">
        <f t="shared" si="0"/>
        <v>8.8071454489691578E-4</v>
      </c>
    </row>
    <row r="46" spans="2:14">
      <c r="B46" s="22" t="s">
        <v>35</v>
      </c>
      <c r="C46" s="9">
        <f>[2]AMP!$J$4</f>
        <v>3.4496393154709053</v>
      </c>
      <c r="D46" s="20">
        <f t="shared" si="0"/>
        <v>6.7365278532107538E-4</v>
      </c>
    </row>
    <row r="47" spans="2:14">
      <c r="B47" s="22" t="s">
        <v>63</v>
      </c>
      <c r="C47" s="10">
        <f>[2]ACE!$J$4</f>
        <v>2.6825134770119474</v>
      </c>
      <c r="D47" s="20">
        <f t="shared" si="0"/>
        <v>5.2384684605895923E-4</v>
      </c>
    </row>
    <row r="48" spans="2:14">
      <c r="B48" s="22" t="s">
        <v>61</v>
      </c>
      <c r="C48" s="10">
        <f>[2]SEI!$J$4</f>
        <v>2.6527243703851129</v>
      </c>
      <c r="D48" s="20">
        <f t="shared" si="0"/>
        <v>5.1802956697085431E-4</v>
      </c>
    </row>
    <row r="49" spans="2:4">
      <c r="B49" s="22" t="s">
        <v>39</v>
      </c>
      <c r="C49" s="9">
        <f>[2]SHPING!$J$4</f>
        <v>2.7627632087407505</v>
      </c>
      <c r="D49" s="20">
        <f t="shared" si="0"/>
        <v>5.3951818162668874E-4</v>
      </c>
    </row>
    <row r="50" spans="2:4">
      <c r="B50" s="22" t="s">
        <v>49</v>
      </c>
      <c r="C50" s="9">
        <f>[2]KAVA!$J$4</f>
        <v>2.1277602054932072</v>
      </c>
      <c r="D50" s="20">
        <f t="shared" si="0"/>
        <v>4.1551346614629339E-4</v>
      </c>
    </row>
    <row r="51" spans="2:4">
      <c r="B51" s="7" t="s">
        <v>25</v>
      </c>
      <c r="C51" s="1">
        <f>[2]POLIS!J4</f>
        <v>2.0725796493453275</v>
      </c>
      <c r="D51" s="20">
        <f t="shared" si="0"/>
        <v>4.0473769165361693E-4</v>
      </c>
    </row>
    <row r="52" spans="2:4">
      <c r="B52" s="22" t="s">
        <v>62</v>
      </c>
      <c r="C52" s="10">
        <f>[2]MEME!$J$4</f>
        <v>1.5199699014527501</v>
      </c>
      <c r="D52" s="20">
        <f>C52/$C$7</f>
        <v>2.9682290352087723E-4</v>
      </c>
    </row>
    <row r="53" spans="2:4">
      <c r="B53" s="22" t="s">
        <v>42</v>
      </c>
      <c r="C53" s="9">
        <f>[2]TRX!$J$4</f>
        <v>1.1560813297589136</v>
      </c>
      <c r="D53" s="20">
        <f>C53/$C$7</f>
        <v>2.2576198165328258E-4</v>
      </c>
    </row>
    <row r="54" spans="2:4">
      <c r="B54" s="7" t="s">
        <v>27</v>
      </c>
      <c r="C54" s="1">
        <f>[2]ATLAS!O47</f>
        <v>0.46728532062505579</v>
      </c>
      <c r="D54" s="20">
        <f>C54/$C$7</f>
        <v>9.1252455399311604E-5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2024-02-09T20:23:07Z</dcterms:modified>
</cp:coreProperties>
</file>