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C30" l="1"/>
  <c r="T2"/>
  <c r="C25" i="2" l="1"/>
  <c r="C29" i="1" l="1"/>
  <c r="C4"/>
  <c r="C38"/>
  <c r="C28"/>
  <c r="Q2" l="1"/>
  <c r="C44" l="1"/>
  <c r="C43" l="1"/>
  <c r="C46" l="1"/>
  <c r="C45"/>
  <c r="C25"/>
  <c r="C17"/>
  <c r="C16" l="1"/>
  <c r="C49" l="1"/>
  <c r="C40" l="1"/>
  <c r="C48" l="1"/>
  <c r="C22" l="1"/>
  <c r="C23"/>
  <c r="C47"/>
  <c r="C42"/>
  <c r="C15"/>
  <c r="C27"/>
  <c r="C33" l="1"/>
  <c r="C50"/>
  <c r="C41"/>
  <c r="C31"/>
  <c r="C34"/>
  <c r="C35"/>
  <c r="C37"/>
  <c r="C39"/>
  <c r="C32"/>
  <c r="C36"/>
  <c r="C24"/>
  <c r="C18"/>
  <c r="C12"/>
  <c r="C20" l="1"/>
  <c r="C21"/>
  <c r="C14"/>
  <c r="C19"/>
  <c r="C13" l="1"/>
  <c r="C26" l="1"/>
  <c r="C7" l="1"/>
  <c r="N9" l="1"/>
  <c r="D13"/>
  <c r="D36"/>
  <c r="D19"/>
  <c r="D25"/>
  <c r="Q3"/>
  <c r="D48"/>
  <c r="D44"/>
  <c r="D20"/>
  <c r="D7"/>
  <c r="E7" s="1"/>
  <c r="D42"/>
  <c r="D22"/>
  <c r="D46"/>
  <c r="N8"/>
  <c r="D33"/>
  <c r="D34"/>
  <c r="D18"/>
  <c r="D35"/>
  <c r="D43"/>
  <c r="D47"/>
  <c r="D17"/>
  <c r="D28"/>
  <c r="D15"/>
  <c r="M9"/>
  <c r="D39"/>
  <c r="D12"/>
  <c r="D41"/>
  <c r="D49"/>
  <c r="D45"/>
  <c r="M8"/>
  <c r="D38"/>
  <c r="D32"/>
  <c r="D26"/>
  <c r="D14"/>
  <c r="D50"/>
  <c r="D29"/>
  <c r="D21"/>
  <c r="D40"/>
  <c r="D23"/>
  <c r="D31"/>
  <c r="D27"/>
  <c r="D16"/>
  <c r="D37"/>
  <c r="D24"/>
  <c r="D30"/>
  <c r="N10" l="1"/>
  <c r="M10"/>
  <c r="M11" l="1"/>
  <c r="N11"/>
  <c r="N12" l="1"/>
  <c r="M12"/>
  <c r="M13" l="1"/>
  <c r="N13"/>
  <c r="N14" l="1"/>
  <c r="M14"/>
  <c r="N15" l="1"/>
  <c r="M15"/>
  <c r="N16" l="1"/>
  <c r="M16"/>
  <c r="N17" l="1"/>
  <c r="M17"/>
  <c r="M18" l="1"/>
  <c r="N18"/>
  <c r="N19" l="1"/>
  <c r="M19"/>
  <c r="N20" l="1"/>
  <c r="M20"/>
  <c r="N21" l="1"/>
  <c r="M21"/>
  <c r="M22" s="1"/>
  <c r="N23" l="1"/>
  <c r="M23"/>
  <c r="M24" l="1"/>
  <c r="N24"/>
  <c r="N25" l="1"/>
  <c r="M25"/>
  <c r="M26" l="1"/>
  <c r="N26"/>
  <c r="N27" l="1"/>
  <c r="M27"/>
  <c r="N28" l="1"/>
  <c r="M28"/>
  <c r="N29" l="1"/>
  <c r="M29"/>
  <c r="N30" l="1"/>
  <c r="M30"/>
  <c r="M31" l="1"/>
  <c r="N31"/>
  <c r="M32" l="1"/>
  <c r="N32"/>
  <c r="N33" l="1"/>
  <c r="M33"/>
  <c r="M34" l="1"/>
  <c r="N34"/>
  <c r="M35" l="1"/>
  <c r="N35"/>
  <c r="M36" l="1"/>
  <c r="N36"/>
  <c r="N37" l="1"/>
  <c r="M37"/>
  <c r="N38" l="1"/>
  <c r="M38"/>
  <c r="N39" l="1"/>
  <c r="M39"/>
</calcChain>
</file>

<file path=xl/sharedStrings.xml><?xml version="1.0" encoding="utf-8"?>
<sst xmlns="http://schemas.openxmlformats.org/spreadsheetml/2006/main" count="97" uniqueCount="60">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</sst>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950.87324266670385</c:v>
                </c:pt>
                <c:pt idx="1">
                  <c:v>860.13871420135717</c:v>
                </c:pt>
                <c:pt idx="2">
                  <c:v>192.03139778241678</c:v>
                </c:pt>
                <c:pt idx="3">
                  <c:v>678.36985848614472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950.87324266670385</v>
          </cell>
        </row>
      </sheetData>
      <sheetData sheetId="1">
        <row r="4">
          <cell r="J4">
            <v>860.13871420135717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0.72867563605621721</v>
          </cell>
        </row>
      </sheetData>
      <sheetData sheetId="4">
        <row r="46">
          <cell r="M46">
            <v>79.390000000000015</v>
          </cell>
          <cell r="O46">
            <v>0.98361774212562914</v>
          </cell>
        </row>
      </sheetData>
      <sheetData sheetId="5">
        <row r="4">
          <cell r="C4">
            <v>-22.666666666666668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30.072230080419917</v>
          </cell>
        </row>
      </sheetData>
      <sheetData sheetId="8">
        <row r="4">
          <cell r="J4">
            <v>7.0596949938990319</v>
          </cell>
        </row>
      </sheetData>
      <sheetData sheetId="9">
        <row r="4">
          <cell r="J4">
            <v>17.330659891259021</v>
          </cell>
        </row>
      </sheetData>
      <sheetData sheetId="10">
        <row r="4">
          <cell r="J4">
            <v>10.238887578515673</v>
          </cell>
        </row>
      </sheetData>
      <sheetData sheetId="11">
        <row r="4">
          <cell r="J4">
            <v>34.132413412165043</v>
          </cell>
        </row>
      </sheetData>
      <sheetData sheetId="12">
        <row r="4">
          <cell r="J4">
            <v>2.4016328557262221</v>
          </cell>
        </row>
      </sheetData>
      <sheetData sheetId="13">
        <row r="4">
          <cell r="J4">
            <v>143.1873459134188</v>
          </cell>
        </row>
      </sheetData>
      <sheetData sheetId="14">
        <row r="4">
          <cell r="J4">
            <v>4.6269013160187455</v>
          </cell>
        </row>
      </sheetData>
      <sheetData sheetId="15">
        <row r="4">
          <cell r="J4">
            <v>30.218727030871069</v>
          </cell>
        </row>
      </sheetData>
      <sheetData sheetId="16">
        <row r="4">
          <cell r="J4">
            <v>3.7797478471764747</v>
          </cell>
        </row>
      </sheetData>
      <sheetData sheetId="17">
        <row r="4">
          <cell r="J4">
            <v>6.9299839133375771</v>
          </cell>
        </row>
      </sheetData>
      <sheetData sheetId="18">
        <row r="4">
          <cell r="J4">
            <v>8.5836100770260408</v>
          </cell>
        </row>
      </sheetData>
      <sheetData sheetId="19">
        <row r="4">
          <cell r="J4">
            <v>9.3573198459306255</v>
          </cell>
        </row>
      </sheetData>
      <sheetData sheetId="20">
        <row r="4">
          <cell r="J4">
            <v>10.771355860088299</v>
          </cell>
        </row>
      </sheetData>
      <sheetData sheetId="21">
        <row r="4">
          <cell r="J4">
            <v>1.4385999160642653</v>
          </cell>
        </row>
      </sheetData>
      <sheetData sheetId="22">
        <row r="4">
          <cell r="J4">
            <v>26.241778175388273</v>
          </cell>
        </row>
      </sheetData>
      <sheetData sheetId="23">
        <row r="4">
          <cell r="J4">
            <v>33.589802825013535</v>
          </cell>
        </row>
      </sheetData>
      <sheetData sheetId="24">
        <row r="4">
          <cell r="J4">
            <v>24.725383315731428</v>
          </cell>
        </row>
      </sheetData>
      <sheetData sheetId="25">
        <row r="4">
          <cell r="J4">
            <v>27.535955264259467</v>
          </cell>
        </row>
      </sheetData>
      <sheetData sheetId="26">
        <row r="4">
          <cell r="J4">
            <v>4.309793708789889</v>
          </cell>
        </row>
      </sheetData>
      <sheetData sheetId="27">
        <row r="4">
          <cell r="J4">
            <v>192.03139778241678</v>
          </cell>
        </row>
      </sheetData>
      <sheetData sheetId="28">
        <row r="4">
          <cell r="J4">
            <v>0.71401920296845245</v>
          </cell>
        </row>
      </sheetData>
      <sheetData sheetId="29">
        <row r="4">
          <cell r="J4">
            <v>10.533357435225962</v>
          </cell>
        </row>
      </sheetData>
      <sheetData sheetId="30">
        <row r="4">
          <cell r="J4">
            <v>21.289301660909345</v>
          </cell>
        </row>
      </sheetData>
      <sheetData sheetId="31">
        <row r="4">
          <cell r="J4">
            <v>4.3750275412630302</v>
          </cell>
        </row>
      </sheetData>
      <sheetData sheetId="32">
        <row r="4">
          <cell r="J4">
            <v>2.4210319857694489</v>
          </cell>
        </row>
      </sheetData>
      <sheetData sheetId="33">
        <row r="4">
          <cell r="J4">
            <v>1.5402362645073309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B35" sqref="B35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13.11+0.42848323</f>
        <v>13.538483229999999</v>
      </c>
      <c r="J2" t="s">
        <v>6</v>
      </c>
      <c r="K2" s="9">
        <v>16.47</v>
      </c>
      <c r="M2" t="s">
        <v>7</v>
      </c>
      <c r="N2" s="9">
        <f>15.33</f>
        <v>15.33</v>
      </c>
      <c r="P2" t="s">
        <v>8</v>
      </c>
      <c r="Q2" s="10">
        <f>N2+K2+H2</f>
        <v>45.338483229999994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1.675602158050887E-2</v>
      </c>
    </row>
    <row r="4" spans="2:20">
      <c r="B4" t="s">
        <v>30</v>
      </c>
      <c r="C4" s="19">
        <f>Investissement!C25</f>
        <v>2394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2705.802389437069</v>
      </c>
      <c r="D7" s="20">
        <f>(C7*[1]Feuil1!$K$2-C4)/C4</f>
        <v>2.8521376101809957E-2</v>
      </c>
      <c r="E7" s="31">
        <f>C7-C7/(1+D7)</f>
        <v>75.033158667838507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950.87324266670385</v>
      </c>
    </row>
    <row r="9" spans="2:20">
      <c r="M9" s="17" t="str">
        <f>IF(C13&gt;C7*[2]Params!F8,B13,"Others")</f>
        <v>BTC</v>
      </c>
      <c r="N9" s="18">
        <f>IF(C13&gt;C7*0.1,C13,C7)</f>
        <v>860.13871420135717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192.03139778241678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678.36985848614472</v>
      </c>
    </row>
    <row r="12" spans="2:20">
      <c r="B12" s="7" t="s">
        <v>19</v>
      </c>
      <c r="C12" s="1">
        <f>[2]ETH!J4</f>
        <v>950.87324266670385</v>
      </c>
      <c r="D12" s="20">
        <f>C12/$C$7</f>
        <v>0.35142006170839735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860.13871420135717</v>
      </c>
      <c r="D13" s="20">
        <f t="shared" ref="D13:D50" si="0">C13/$C$7</f>
        <v>0.31788674500369019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192.03139778241678</v>
      </c>
      <c r="D14" s="20">
        <f t="shared" si="0"/>
        <v>7.0970222560254342E-2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143.1873459134188</v>
      </c>
      <c r="D15" s="20">
        <f t="shared" si="0"/>
        <v>5.2918626457125841E-2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79.390000000000015</v>
      </c>
      <c r="D16" s="20">
        <f t="shared" si="0"/>
        <v>2.9340649675646407E-2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69.150000000000006</v>
      </c>
      <c r="D17" s="20">
        <f t="shared" si="0"/>
        <v>2.5556190012230116E-2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22" t="s">
        <v>47</v>
      </c>
      <c r="C18" s="9">
        <f>[2]AVAX!$J$4</f>
        <v>34.132413412165043</v>
      </c>
      <c r="D18" s="20">
        <f>C18/$C$7</f>
        <v>1.2614525563807396E-2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32</v>
      </c>
      <c r="C19" s="9">
        <f>[2]MATIC!$J$4</f>
        <v>33.589802825013535</v>
      </c>
      <c r="D19" s="20">
        <f>C19/$C$7</f>
        <v>1.2413989638024436E-2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42</v>
      </c>
      <c r="C20" s="1">
        <f>[2]DOT!$J$4</f>
        <v>30.218727030871069</v>
      </c>
      <c r="D20" s="20">
        <f t="shared" si="0"/>
        <v>1.1168120461730375E-2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45</v>
      </c>
      <c r="C21" s="9">
        <f>[2]ADA!$J$4</f>
        <v>30.072230080419917</v>
      </c>
      <c r="D21" s="20">
        <f t="shared" si="0"/>
        <v>1.1113978684406558E-2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38</v>
      </c>
      <c r="C22" s="9">
        <f>[2]NEAR!$J$4</f>
        <v>27.535955264259467</v>
      </c>
      <c r="D22" s="20">
        <f t="shared" si="0"/>
        <v>1.0176632030393103E-2</v>
      </c>
      <c r="M22" s="17" t="str">
        <f>IF(OR(M21="",M21="Others"),"",IF(C26&gt;C7*[2]Params!F8,B26,"Others"))</f>
        <v/>
      </c>
      <c r="N22" s="18"/>
    </row>
    <row r="23" spans="2:17">
      <c r="B23" s="7" t="s">
        <v>49</v>
      </c>
      <c r="C23" s="1">
        <f>[2]LUNC!J4</f>
        <v>26.241778175388273</v>
      </c>
      <c r="D23" s="20">
        <f t="shared" si="0"/>
        <v>9.6983350586987132E-3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57</v>
      </c>
      <c r="C24" s="9">
        <f>[2]MINA!$J$4</f>
        <v>24.725383315731428</v>
      </c>
      <c r="D24" s="20">
        <f t="shared" si="0"/>
        <v>9.137911701258954E-3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7" t="s">
        <v>22</v>
      </c>
      <c r="C25" s="1">
        <f>-[2]BIGTIME!$C$4</f>
        <v>22.666666666666668</v>
      </c>
      <c r="D25" s="20">
        <f t="shared" si="0"/>
        <v>8.3770591507912641E-3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41</v>
      </c>
      <c r="C26" s="1">
        <f>[2]XRP!$J$4</f>
        <v>21.289301660909345</v>
      </c>
      <c r="D26" s="20">
        <f t="shared" si="0"/>
        <v>7.8680179099621887E-3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48</v>
      </c>
      <c r="C27" s="9">
        <f>[2]APE!$J$4</f>
        <v>17.330659891259021</v>
      </c>
      <c r="D27" s="20">
        <f t="shared" si="0"/>
        <v>6.4049983690289344E-3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6</v>
      </c>
      <c r="C28" s="1">
        <f>$K$2</f>
        <v>16.47</v>
      </c>
      <c r="D28" s="20">
        <f t="shared" si="0"/>
        <v>6.0869190094205343E-3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7</v>
      </c>
      <c r="C29" s="1">
        <f>$N$2</f>
        <v>15.33</v>
      </c>
      <c r="D29" s="20">
        <f t="shared" si="0"/>
        <v>5.6656022109542684E-3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5</v>
      </c>
      <c r="C30" s="1">
        <f>H$2</f>
        <v>13.538483229999999</v>
      </c>
      <c r="D30" s="20">
        <f t="shared" si="0"/>
        <v>5.0035003601340685E-3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10.771355860088299</v>
      </c>
      <c r="D31" s="20">
        <f t="shared" si="0"/>
        <v>3.9808361106256672E-3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10.238887578515673</v>
      </c>
      <c r="D32" s="20">
        <f t="shared" si="0"/>
        <v>3.7840485389791642E-3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10.533357435225962</v>
      </c>
      <c r="D33" s="20">
        <f t="shared" si="0"/>
        <v>3.892877571675655E-3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54</v>
      </c>
      <c r="C34" s="9">
        <f>[2]LINK!$J$4</f>
        <v>9.3573198459306255</v>
      </c>
      <c r="D34" s="20">
        <f t="shared" si="0"/>
        <v>3.4582421400985519E-3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52</v>
      </c>
      <c r="C35" s="9">
        <f>[2]LDO!$J$4</f>
        <v>8.5836100770260408</v>
      </c>
      <c r="D35" s="20">
        <f t="shared" si="0"/>
        <v>3.1722974709959603E-3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46</v>
      </c>
      <c r="C36" s="9">
        <f>[2]ALGO!$J$4</f>
        <v>7.0596949938990319</v>
      </c>
      <c r="D36" s="20">
        <f t="shared" si="0"/>
        <v>2.6090948184016396E-3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6.9299839133375771</v>
      </c>
      <c r="D37" s="20">
        <f t="shared" si="0"/>
        <v>2.5611566980615059E-3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1.9957111506296835E-3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51</v>
      </c>
      <c r="C39" s="9">
        <f>[2]DOGE!$J$4</f>
        <v>4.6269013160187455</v>
      </c>
      <c r="D39" s="20">
        <f t="shared" si="0"/>
        <v>1.7099923239336607E-3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37</v>
      </c>
      <c r="C40" s="9">
        <f>[2]GRT!$J$4</f>
        <v>4.3750275412630302</v>
      </c>
      <c r="D40" s="20">
        <f t="shared" si="0"/>
        <v>1.6169057867427032E-3</v>
      </c>
    </row>
    <row r="41" spans="2:14">
      <c r="B41" s="22" t="s">
        <v>56</v>
      </c>
      <c r="C41" s="9">
        <f>[2]SHIB!$J$4</f>
        <v>4.309793708789889</v>
      </c>
      <c r="D41" s="20">
        <f t="shared" si="0"/>
        <v>1.5927969188047483E-3</v>
      </c>
    </row>
    <row r="42" spans="2:14">
      <c r="B42" s="22" t="s">
        <v>33</v>
      </c>
      <c r="C42" s="1">
        <f>[2]EGLD!$J$4</f>
        <v>3.7797478471764747</v>
      </c>
      <c r="D42" s="20">
        <f t="shared" si="0"/>
        <v>1.3969046157738206E-3</v>
      </c>
    </row>
    <row r="43" spans="2:14">
      <c r="B43" s="22" t="s">
        <v>50</v>
      </c>
      <c r="C43" s="9">
        <f>[2]KAVA!$J$4</f>
        <v>2.4210319857694489</v>
      </c>
      <c r="D43" s="20">
        <f t="shared" si="0"/>
        <v>8.9475565370948412E-4</v>
      </c>
    </row>
    <row r="44" spans="2:14">
      <c r="B44" s="22" t="s">
        <v>36</v>
      </c>
      <c r="C44" s="9">
        <f>[2]AMP!$J$4</f>
        <v>2.4016328557262221</v>
      </c>
      <c r="D44" s="20">
        <f t="shared" si="0"/>
        <v>8.8758619812804283E-4</v>
      </c>
    </row>
    <row r="45" spans="2:14">
      <c r="B45" s="7" t="s">
        <v>27</v>
      </c>
      <c r="C45" s="1">
        <f>[2]Ayman!$E$9</f>
        <v>1.6967935999999999</v>
      </c>
      <c r="D45" s="20">
        <f t="shared" si="0"/>
        <v>6.2709442737723757E-4</v>
      </c>
    </row>
    <row r="46" spans="2:14">
      <c r="B46" s="22" t="s">
        <v>40</v>
      </c>
      <c r="C46" s="9">
        <f>[2]SHPING!$J$4</f>
        <v>1.5402362645073309</v>
      </c>
      <c r="D46" s="20">
        <f t="shared" si="0"/>
        <v>5.6923457179286865E-4</v>
      </c>
    </row>
    <row r="47" spans="2:14">
      <c r="B47" s="22" t="s">
        <v>23</v>
      </c>
      <c r="C47" s="9">
        <f>[2]LUNA!J4</f>
        <v>1.4385999160642653</v>
      </c>
      <c r="D47" s="20">
        <f t="shared" si="0"/>
        <v>5.3167220255266319E-4</v>
      </c>
    </row>
    <row r="48" spans="2:14">
      <c r="B48" s="7" t="s">
        <v>28</v>
      </c>
      <c r="C48" s="1">
        <f>[2]ATLAS!O46</f>
        <v>0.98361774212562914</v>
      </c>
      <c r="D48" s="20">
        <f t="shared" si="0"/>
        <v>3.6352164739209458E-4</v>
      </c>
    </row>
    <row r="49" spans="2:4">
      <c r="B49" s="7" t="s">
        <v>25</v>
      </c>
      <c r="C49" s="1">
        <f>[2]POLIS!J4</f>
        <v>0.72867563605621721</v>
      </c>
      <c r="D49" s="20">
        <f t="shared" si="0"/>
        <v>2.6930112816103143E-4</v>
      </c>
    </row>
    <row r="50" spans="2:4">
      <c r="B50" s="22" t="s">
        <v>43</v>
      </c>
      <c r="C50" s="9">
        <f>[2]TRX!$J$4</f>
        <v>0.71401920296845245</v>
      </c>
      <c r="D50" s="20">
        <f t="shared" si="0"/>
        <v>2.6388446020886292E-4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>
      <selection activeCell="D31" sqref="D31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5"/>
      <c r="C24" s="16"/>
      <c r="D24" s="29"/>
      <c r="E24" s="25"/>
    </row>
    <row r="25" spans="2:5">
      <c r="B25" t="s">
        <v>8</v>
      </c>
      <c r="C25" s="19">
        <f>SUM(C4:C24)</f>
        <v>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2023-08-10T10:03:46Z</dcterms:modified>
</cp:coreProperties>
</file>