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B13" i="32"/>
  <c r="D11"/>
  <c r="D13" s="1"/>
  <c r="G12" s="1"/>
  <c r="C10"/>
  <c r="C9"/>
  <c r="T8"/>
  <c r="S8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K4" s="1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C5"/>
  <c r="O9" s="1"/>
  <c r="P9" s="1"/>
  <c r="J4"/>
  <c r="D39" i="28"/>
  <c r="C39" s="1"/>
  <c r="S25" s="1"/>
  <c r="D38"/>
  <c r="C38" s="1"/>
  <c r="O8" s="1"/>
  <c r="C37"/>
  <c r="C36"/>
  <c r="C35"/>
  <c r="B34"/>
  <c r="C34" s="1"/>
  <c r="D33"/>
  <c r="C33"/>
  <c r="C32"/>
  <c r="C31"/>
  <c r="C30"/>
  <c r="D29"/>
  <c r="C29" s="1"/>
  <c r="B28"/>
  <c r="C28" s="1"/>
  <c r="C27"/>
  <c r="B26"/>
  <c r="C26" s="1"/>
  <c r="T25"/>
  <c r="R25"/>
  <c r="C25"/>
  <c r="T24"/>
  <c r="R24"/>
  <c r="S24" s="1"/>
  <c r="N24"/>
  <c r="C24"/>
  <c r="T23"/>
  <c r="S23" s="1"/>
  <c r="R23"/>
  <c r="N23"/>
  <c r="C23"/>
  <c r="T22"/>
  <c r="R22"/>
  <c r="S22" s="1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N7"/>
  <c r="C7"/>
  <c r="T6"/>
  <c r="O6"/>
  <c r="N6"/>
  <c r="P6" s="1"/>
  <c r="B6"/>
  <c r="R6" s="1"/>
  <c r="S5"/>
  <c r="D5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C17"/>
  <c r="C16"/>
  <c r="C15"/>
  <c r="C14"/>
  <c r="C13"/>
  <c r="C12"/>
  <c r="C11"/>
  <c r="C10"/>
  <c r="T9"/>
  <c r="V9" s="1"/>
  <c r="R9"/>
  <c r="N9"/>
  <c r="D9"/>
  <c r="D19" s="1"/>
  <c r="C9"/>
  <c r="T8"/>
  <c r="V8" s="1"/>
  <c r="R8"/>
  <c r="N17" s="1"/>
  <c r="N8"/>
  <c r="C8"/>
  <c r="T7"/>
  <c r="R7"/>
  <c r="N7"/>
  <c r="E7"/>
  <c r="U6"/>
  <c r="T6"/>
  <c r="S6"/>
  <c r="R6"/>
  <c r="N6"/>
  <c r="C6"/>
  <c r="O17" s="1"/>
  <c r="P17" s="1"/>
  <c r="T5"/>
  <c r="S5" s="1"/>
  <c r="R5"/>
  <c r="R22" s="1"/>
  <c r="C5"/>
  <c r="O9" s="1"/>
  <c r="P9" s="1"/>
  <c r="J4"/>
  <c r="B10" i="25"/>
  <c r="N9" s="1"/>
  <c r="N7"/>
  <c r="E7"/>
  <c r="D7"/>
  <c r="E6"/>
  <c r="D6"/>
  <c r="D10" s="1"/>
  <c r="G9" s="1"/>
  <c r="C5"/>
  <c r="O7" s="1"/>
  <c r="P7" s="1"/>
  <c r="J4"/>
  <c r="K4" s="1"/>
  <c r="B16" i="24"/>
  <c r="D16" s="1"/>
  <c r="T9" s="1"/>
  <c r="D15"/>
  <c r="B15"/>
  <c r="B18" s="1"/>
  <c r="J4" s="1"/>
  <c r="K4" s="1"/>
  <c r="C14"/>
  <c r="C13"/>
  <c r="C12"/>
  <c r="C11"/>
  <c r="T10"/>
  <c r="R10"/>
  <c r="N15" s="1"/>
  <c r="C10"/>
  <c r="R9"/>
  <c r="N9" s="1"/>
  <c r="C9"/>
  <c r="T8"/>
  <c r="R8"/>
  <c r="N8"/>
  <c r="C8"/>
  <c r="S8" s="1"/>
  <c r="T7"/>
  <c r="S7" s="1"/>
  <c r="R7"/>
  <c r="N7"/>
  <c r="C7"/>
  <c r="O9" s="1"/>
  <c r="R6"/>
  <c r="U6" s="1"/>
  <c r="N6"/>
  <c r="E6"/>
  <c r="D6"/>
  <c r="D18" s="1"/>
  <c r="G17" s="1"/>
  <c r="T5"/>
  <c r="R5"/>
  <c r="R17" s="1"/>
  <c r="C5"/>
  <c r="O17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R21"/>
  <c r="C21"/>
  <c r="R20"/>
  <c r="S20" s="1"/>
  <c r="D20"/>
  <c r="R19"/>
  <c r="S19" s="1"/>
  <c r="D19"/>
  <c r="R18"/>
  <c r="S18" s="1"/>
  <c r="E18"/>
  <c r="D18"/>
  <c r="R17"/>
  <c r="T17" s="1"/>
  <c r="D17"/>
  <c r="R16"/>
  <c r="T16" s="1"/>
  <c r="C16"/>
  <c r="R15"/>
  <c r="T15" s="1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R5"/>
  <c r="D5"/>
  <c r="D37" s="1"/>
  <c r="G37" s="1"/>
  <c r="D15" i="22"/>
  <c r="D14"/>
  <c r="D13"/>
  <c r="D12"/>
  <c r="D11"/>
  <c r="D10"/>
  <c r="D9"/>
  <c r="D8"/>
  <c r="C7"/>
  <c r="B7"/>
  <c r="B17" s="1"/>
  <c r="J4" s="1"/>
  <c r="E6"/>
  <c r="D6"/>
  <c r="D5"/>
  <c r="D17" s="1"/>
  <c r="B15" i="21"/>
  <c r="C13"/>
  <c r="C12"/>
  <c r="C11"/>
  <c r="C10"/>
  <c r="C9"/>
  <c r="T8"/>
  <c r="R8"/>
  <c r="U8" s="1"/>
  <c r="C8"/>
  <c r="T7"/>
  <c r="S7" s="1"/>
  <c r="R7"/>
  <c r="C7"/>
  <c r="O8" s="1"/>
  <c r="R6"/>
  <c r="E6"/>
  <c r="D6"/>
  <c r="D15" s="1"/>
  <c r="G14" s="1"/>
  <c r="T5"/>
  <c r="S5"/>
  <c r="R5"/>
  <c r="N9" s="1"/>
  <c r="C5"/>
  <c r="J4"/>
  <c r="B10" i="20"/>
  <c r="N9"/>
  <c r="T8"/>
  <c r="S8" s="1"/>
  <c r="R8"/>
  <c r="C8"/>
  <c r="O7" s="1"/>
  <c r="R7"/>
  <c r="D7"/>
  <c r="T7" s="1"/>
  <c r="S7" s="1"/>
  <c r="C7"/>
  <c r="R6"/>
  <c r="P6"/>
  <c r="O6"/>
  <c r="N6"/>
  <c r="N7" s="1"/>
  <c r="E6"/>
  <c r="D6"/>
  <c r="D10" s="1"/>
  <c r="G9" s="1"/>
  <c r="T5"/>
  <c r="S5"/>
  <c r="R5"/>
  <c r="R21" s="1"/>
  <c r="C5"/>
  <c r="O8" s="1"/>
  <c r="J4"/>
  <c r="K4" s="1"/>
  <c r="B10" i="19"/>
  <c r="N9" s="1"/>
  <c r="N8"/>
  <c r="N7"/>
  <c r="N6"/>
  <c r="E6"/>
  <c r="D6"/>
  <c r="D10" s="1"/>
  <c r="G9" s="1"/>
  <c r="C5"/>
  <c r="O9" s="1"/>
  <c r="P9" s="1"/>
  <c r="J4"/>
  <c r="K4" s="1"/>
  <c r="B10" i="18"/>
  <c r="N9" s="1"/>
  <c r="N8"/>
  <c r="N7"/>
  <c r="N6"/>
  <c r="E6"/>
  <c r="D6"/>
  <c r="D10" s="1"/>
  <c r="G9" s="1"/>
  <c r="C5"/>
  <c r="O7" s="1"/>
  <c r="P7" s="1"/>
  <c r="J4"/>
  <c r="K4" s="1"/>
  <c r="B13" i="17"/>
  <c r="O9"/>
  <c r="P9" s="1"/>
  <c r="N9"/>
  <c r="O8"/>
  <c r="P8" s="1"/>
  <c r="N8"/>
  <c r="O7"/>
  <c r="P7" s="1"/>
  <c r="N7"/>
  <c r="O6"/>
  <c r="P6" s="1"/>
  <c r="P11" s="1"/>
  <c r="N6"/>
  <c r="E6"/>
  <c r="D6"/>
  <c r="D13" s="1"/>
  <c r="G12" s="1"/>
  <c r="J4"/>
  <c r="K4" s="1"/>
  <c r="C10" i="16"/>
  <c r="D9"/>
  <c r="B9"/>
  <c r="D8"/>
  <c r="T8" s="1"/>
  <c r="S8" s="1"/>
  <c r="B8"/>
  <c r="R8" s="1"/>
  <c r="T7"/>
  <c r="S7"/>
  <c r="R7"/>
  <c r="C7"/>
  <c r="T6"/>
  <c r="S6" s="1"/>
  <c r="R6"/>
  <c r="E6"/>
  <c r="D6"/>
  <c r="D14" s="1"/>
  <c r="T5"/>
  <c r="T13" s="1"/>
  <c r="R5"/>
  <c r="U5" s="1"/>
  <c r="C5"/>
  <c r="O9" s="1"/>
  <c r="B13" i="15"/>
  <c r="N9"/>
  <c r="N8"/>
  <c r="N7"/>
  <c r="N6"/>
  <c r="E6"/>
  <c r="D6"/>
  <c r="D13" s="1"/>
  <c r="G12" s="1"/>
  <c r="C5"/>
  <c r="O8" s="1"/>
  <c r="P8" s="1"/>
  <c r="J4"/>
  <c r="K4" s="1"/>
  <c r="B17" i="14"/>
  <c r="C15"/>
  <c r="D14"/>
  <c r="C14"/>
  <c r="C13"/>
  <c r="C12"/>
  <c r="C11"/>
  <c r="T10"/>
  <c r="R10"/>
  <c r="E10"/>
  <c r="S9"/>
  <c r="O17" s="1"/>
  <c r="R9"/>
  <c r="N15" s="1"/>
  <c r="D9"/>
  <c r="S8"/>
  <c r="O9" s="1"/>
  <c r="R8"/>
  <c r="N9" s="1"/>
  <c r="N8"/>
  <c r="E8"/>
  <c r="S7"/>
  <c r="R7"/>
  <c r="T7" s="1"/>
  <c r="O7"/>
  <c r="P7" s="1"/>
  <c r="N7"/>
  <c r="E7"/>
  <c r="S6"/>
  <c r="R6"/>
  <c r="T6" s="1"/>
  <c r="O6"/>
  <c r="N6"/>
  <c r="P6" s="1"/>
  <c r="D6"/>
  <c r="T5"/>
  <c r="R5"/>
  <c r="R37" s="1"/>
  <c r="D5"/>
  <c r="G17" s="1"/>
  <c r="J4"/>
  <c r="D13" i="13"/>
  <c r="G12" s="1"/>
  <c r="B13"/>
  <c r="C11"/>
  <c r="C10"/>
  <c r="C9"/>
  <c r="C8"/>
  <c r="C7"/>
  <c r="T6"/>
  <c r="R6"/>
  <c r="N9" s="1"/>
  <c r="N6"/>
  <c r="C6"/>
  <c r="O6" s="1"/>
  <c r="P6" s="1"/>
  <c r="T5"/>
  <c r="T15" s="1"/>
  <c r="R5"/>
  <c r="R15" s="1"/>
  <c r="C5"/>
  <c r="O9" s="1"/>
  <c r="P9" s="1"/>
  <c r="K4"/>
  <c r="J4"/>
  <c r="N17" i="12"/>
  <c r="N16"/>
  <c r="N15"/>
  <c r="N14"/>
  <c r="B13"/>
  <c r="C11"/>
  <c r="C10"/>
  <c r="O17" s="1"/>
  <c r="P17" s="1"/>
  <c r="C9"/>
  <c r="U8"/>
  <c r="T8"/>
  <c r="S8" s="1"/>
  <c r="R8"/>
  <c r="C8"/>
  <c r="T7"/>
  <c r="V7" s="1"/>
  <c r="R7"/>
  <c r="N9" s="1"/>
  <c r="N7"/>
  <c r="C7"/>
  <c r="T6"/>
  <c r="S6" s="1"/>
  <c r="R6"/>
  <c r="N6"/>
  <c r="E6"/>
  <c r="D6"/>
  <c r="D13" s="1"/>
  <c r="G12" s="1"/>
  <c r="T5"/>
  <c r="T13" s="1"/>
  <c r="R5"/>
  <c r="R13" s="1"/>
  <c r="C5"/>
  <c r="O9" s="1"/>
  <c r="P9" s="1"/>
  <c r="J4"/>
  <c r="K4" s="1"/>
  <c r="B14" i="11"/>
  <c r="N9"/>
  <c r="N8"/>
  <c r="N7"/>
  <c r="D7"/>
  <c r="N6"/>
  <c r="E6"/>
  <c r="D6"/>
  <c r="D14" s="1"/>
  <c r="G13" s="1"/>
  <c r="C5"/>
  <c r="O8" s="1"/>
  <c r="P8" s="1"/>
  <c r="J4"/>
  <c r="E7" s="1"/>
  <c r="B14" i="10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C5"/>
  <c r="O9" s="1"/>
  <c r="P9" s="1"/>
  <c r="J4"/>
  <c r="K4" s="1"/>
  <c r="B14" i="9"/>
  <c r="N6" s="1"/>
  <c r="C10"/>
  <c r="N9"/>
  <c r="C9"/>
  <c r="N8"/>
  <c r="C8"/>
  <c r="T7"/>
  <c r="R7"/>
  <c r="N7"/>
  <c r="C7"/>
  <c r="R6"/>
  <c r="O6"/>
  <c r="E6"/>
  <c r="U6" s="1"/>
  <c r="D6"/>
  <c r="D14" s="1"/>
  <c r="G13" s="1"/>
  <c r="T5"/>
  <c r="R5"/>
  <c r="R17" s="1"/>
  <c r="C5"/>
  <c r="O9" s="1"/>
  <c r="P9" s="1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E37"/>
  <c r="F37" s="1"/>
  <c r="D37"/>
  <c r="M36"/>
  <c r="D36"/>
  <c r="E36" s="1"/>
  <c r="F36" s="1"/>
  <c r="M35"/>
  <c r="E35"/>
  <c r="F35" s="1"/>
  <c r="I35" s="1"/>
  <c r="K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N22"/>
  <c r="P22" s="1"/>
  <c r="O21"/>
  <c r="P21" s="1"/>
  <c r="N21"/>
  <c r="O20"/>
  <c r="N20"/>
  <c r="P20" s="1"/>
  <c r="P26" s="1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K4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62" s="1"/>
  <c r="Y2"/>
  <c r="M68" i="2"/>
  <c r="M67"/>
  <c r="M66"/>
  <c r="N65"/>
  <c r="M65"/>
  <c r="O65" s="1"/>
  <c r="M60"/>
  <c r="M59"/>
  <c r="N57"/>
  <c r="M52"/>
  <c r="M51"/>
  <c r="M49"/>
  <c r="M44"/>
  <c r="M43"/>
  <c r="M42"/>
  <c r="N41"/>
  <c r="O41" s="1"/>
  <c r="M41"/>
  <c r="M36"/>
  <c r="M35"/>
  <c r="C35"/>
  <c r="B35"/>
  <c r="M34"/>
  <c r="C34"/>
  <c r="N33"/>
  <c r="M33"/>
  <c r="O33" s="1"/>
  <c r="D33"/>
  <c r="C33"/>
  <c r="B33"/>
  <c r="C32"/>
  <c r="N49" s="1"/>
  <c r="O49" s="1"/>
  <c r="B31"/>
  <c r="M57" s="1"/>
  <c r="D30"/>
  <c r="B30"/>
  <c r="B37" s="1"/>
  <c r="D29"/>
  <c r="M28"/>
  <c r="D28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R22"/>
  <c r="C22"/>
  <c r="N44" s="1"/>
  <c r="O44" s="1"/>
  <c r="T21"/>
  <c r="S21"/>
  <c r="R21"/>
  <c r="C21"/>
  <c r="T20"/>
  <c r="S20"/>
  <c r="N60" s="1"/>
  <c r="O60" s="1"/>
  <c r="R20"/>
  <c r="M20"/>
  <c r="C20"/>
  <c r="N34" s="1"/>
  <c r="O34" s="1"/>
  <c r="T19"/>
  <c r="S19" s="1"/>
  <c r="R19"/>
  <c r="M50" s="1"/>
  <c r="N19"/>
  <c r="O19" s="1"/>
  <c r="M19"/>
  <c r="C19"/>
  <c r="N28" s="1"/>
  <c r="O28" s="1"/>
  <c r="T18"/>
  <c r="S18"/>
  <c r="R18"/>
  <c r="N18"/>
  <c r="M18"/>
  <c r="O18" s="1"/>
  <c r="D18"/>
  <c r="C18"/>
  <c r="N17" s="1"/>
  <c r="O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B38"/>
  <c r="B39" s="1"/>
  <c r="C37"/>
  <c r="C36"/>
  <c r="C35"/>
  <c r="C34"/>
  <c r="D33"/>
  <c r="D32"/>
  <c r="D31"/>
  <c r="D30"/>
  <c r="D29"/>
  <c r="C28"/>
  <c r="D27"/>
  <c r="D26"/>
  <c r="D25"/>
  <c r="D24"/>
  <c r="T23"/>
  <c r="S23"/>
  <c r="O37" s="1"/>
  <c r="P37" s="1"/>
  <c r="R23"/>
  <c r="N37" s="1"/>
  <c r="D23"/>
  <c r="C23"/>
  <c r="B23"/>
  <c r="B42" s="1"/>
  <c r="D22"/>
  <c r="T21"/>
  <c r="R21"/>
  <c r="N21"/>
  <c r="D21"/>
  <c r="T20"/>
  <c r="S20"/>
  <c r="O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T16"/>
  <c r="R16"/>
  <c r="D16"/>
  <c r="T15"/>
  <c r="R15"/>
  <c r="D15"/>
  <c r="T14"/>
  <c r="R14"/>
  <c r="D14"/>
  <c r="T13"/>
  <c r="S13"/>
  <c r="R13"/>
  <c r="N13"/>
  <c r="D13"/>
  <c r="R12"/>
  <c r="T12" s="1"/>
  <c r="N12"/>
  <c r="E12"/>
  <c r="D12"/>
  <c r="R11"/>
  <c r="T11" s="1"/>
  <c r="D11"/>
  <c r="T10"/>
  <c r="S10"/>
  <c r="R10"/>
  <c r="O10"/>
  <c r="D10"/>
  <c r="T9"/>
  <c r="R9"/>
  <c r="D9"/>
  <c r="T8" s="1"/>
  <c r="R8"/>
  <c r="D8"/>
  <c r="T7"/>
  <c r="R7"/>
  <c r="D7"/>
  <c r="T6"/>
  <c r="R6"/>
  <c r="N6"/>
  <c r="O6" s="1"/>
  <c r="D6"/>
  <c r="T5"/>
  <c r="R5"/>
  <c r="D5"/>
  <c r="O3"/>
  <c r="J12" l="1"/>
  <c r="J13" s="1"/>
  <c r="J4"/>
  <c r="R22"/>
  <c r="D39"/>
  <c r="T22"/>
  <c r="T18"/>
  <c r="R18"/>
  <c r="N11" s="1"/>
  <c r="N10"/>
  <c r="P10" s="1"/>
  <c r="N51" i="2"/>
  <c r="O51" s="1"/>
  <c r="N52"/>
  <c r="O52" s="1"/>
  <c r="N50"/>
  <c r="O50" s="1"/>
  <c r="J7"/>
  <c r="J8" s="1"/>
  <c r="J4"/>
  <c r="O20" i="1"/>
  <c r="P20" s="1"/>
  <c r="O21"/>
  <c r="P21" s="1"/>
  <c r="O19"/>
  <c r="P19" s="1"/>
  <c r="N76" i="2"/>
  <c r="N74"/>
  <c r="N75"/>
  <c r="O75" s="1"/>
  <c r="N73"/>
  <c r="O9"/>
  <c r="O14" s="1"/>
  <c r="N4"/>
  <c r="P3" i="1"/>
  <c r="D42"/>
  <c r="T32"/>
  <c r="N3"/>
  <c r="P23"/>
  <c r="P29"/>
  <c r="O22" i="2"/>
  <c r="M58"/>
  <c r="O54"/>
  <c r="O57"/>
  <c r="H36" i="5"/>
  <c r="H37"/>
  <c r="O6" i="8"/>
  <c r="P6" s="1"/>
  <c r="O7"/>
  <c r="P7" s="1"/>
  <c r="P6" i="1"/>
  <c r="O26"/>
  <c r="O27"/>
  <c r="O28"/>
  <c r="N34"/>
  <c r="N35"/>
  <c r="N36"/>
  <c r="N26" i="2"/>
  <c r="O26" s="1"/>
  <c r="O30" s="1"/>
  <c r="N27"/>
  <c r="O27" s="1"/>
  <c r="N35"/>
  <c r="O35" s="1"/>
  <c r="O38" s="1"/>
  <c r="N36"/>
  <c r="O36" s="1"/>
  <c r="R36"/>
  <c r="N43"/>
  <c r="O43" s="1"/>
  <c r="N59"/>
  <c r="O59" s="1"/>
  <c r="N66"/>
  <c r="O66" s="1"/>
  <c r="N68"/>
  <c r="O68" s="1"/>
  <c r="O70" s="1"/>
  <c r="M74"/>
  <c r="M76"/>
  <c r="E59" i="3"/>
  <c r="E60"/>
  <c r="E61"/>
  <c r="I37" i="5"/>
  <c r="K37" s="1"/>
  <c r="I40"/>
  <c r="K40" s="1"/>
  <c r="K4" i="8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L39" i="5"/>
  <c r="M38"/>
  <c r="N26" i="1"/>
  <c r="N27"/>
  <c r="N28"/>
  <c r="O34"/>
  <c r="P34" s="1"/>
  <c r="O35"/>
  <c r="P35" s="1"/>
  <c r="O36"/>
  <c r="P36" s="1"/>
  <c r="D31" i="2"/>
  <c r="T22" s="1"/>
  <c r="T36" s="1"/>
  <c r="N42"/>
  <c r="O42" s="1"/>
  <c r="O46" s="1"/>
  <c r="N58"/>
  <c r="O58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I36" i="5"/>
  <c r="K36" s="1"/>
  <c r="P6" i="9"/>
  <c r="O6" i="16"/>
  <c r="O7"/>
  <c r="P7" i="20"/>
  <c r="O3"/>
  <c r="P3" s="1"/>
  <c r="N3"/>
  <c r="O8" i="24"/>
  <c r="P8" s="1"/>
  <c r="O6"/>
  <c r="P6" s="1"/>
  <c r="O7"/>
  <c r="P7" s="1"/>
  <c r="G18" i="26"/>
  <c r="K4"/>
  <c r="O24" i="28"/>
  <c r="P24" s="1"/>
  <c r="O26"/>
  <c r="P26" s="1"/>
  <c r="O25"/>
  <c r="P23"/>
  <c r="O3"/>
  <c r="P6" i="4"/>
  <c r="G8"/>
  <c r="T6" i="8"/>
  <c r="T13" s="1"/>
  <c r="O7" i="10"/>
  <c r="U7"/>
  <c r="N8"/>
  <c r="P17" i="24"/>
  <c r="K4" i="27"/>
  <c r="D41" i="28"/>
  <c r="R41"/>
  <c r="T5"/>
  <c r="T41" s="1"/>
  <c r="O16"/>
  <c r="P16" s="1"/>
  <c r="P19" s="1"/>
  <c r="O17"/>
  <c r="P17" s="1"/>
  <c r="K4" i="29"/>
  <c r="G12"/>
  <c r="Q9"/>
  <c r="Q8"/>
  <c r="Q7"/>
  <c r="E62" i="5"/>
  <c r="O8" i="8"/>
  <c r="P8" s="1"/>
  <c r="J4" i="9"/>
  <c r="K4" s="1"/>
  <c r="S5"/>
  <c r="T6"/>
  <c r="T17" s="1"/>
  <c r="O7"/>
  <c r="P7" s="1"/>
  <c r="O8"/>
  <c r="P8" s="1"/>
  <c r="R14" i="10"/>
  <c r="U5"/>
  <c r="O6"/>
  <c r="P6" s="1"/>
  <c r="N7"/>
  <c r="O8"/>
  <c r="P8" s="1"/>
  <c r="T37" i="14"/>
  <c r="P9"/>
  <c r="P8" i="20"/>
  <c r="P11" s="1"/>
  <c r="K4" i="21"/>
  <c r="P8"/>
  <c r="T21" i="23"/>
  <c r="S21" s="1"/>
  <c r="P9" i="24"/>
  <c r="N3" i="28"/>
  <c r="P9" i="32"/>
  <c r="K4" i="11"/>
  <c r="O7"/>
  <c r="P7" s="1"/>
  <c r="O9"/>
  <c r="P9" s="1"/>
  <c r="O7" i="12"/>
  <c r="P7" s="1"/>
  <c r="N8"/>
  <c r="O14"/>
  <c r="P14" s="1"/>
  <c r="O16"/>
  <c r="P16" s="1"/>
  <c r="S5" i="13"/>
  <c r="O7"/>
  <c r="O8"/>
  <c r="S5" i="14"/>
  <c r="O8"/>
  <c r="P8" s="1"/>
  <c r="P11" s="1"/>
  <c r="T8"/>
  <c r="O14"/>
  <c r="O15"/>
  <c r="P15" s="1"/>
  <c r="N16"/>
  <c r="D17"/>
  <c r="K4" s="1"/>
  <c r="N17"/>
  <c r="P17" s="1"/>
  <c r="N22"/>
  <c r="N24"/>
  <c r="O7" i="15"/>
  <c r="P7" s="1"/>
  <c r="O9"/>
  <c r="P9" s="1"/>
  <c r="C8" i="16"/>
  <c r="R13"/>
  <c r="B14"/>
  <c r="O6" i="18"/>
  <c r="P6" s="1"/>
  <c r="O8"/>
  <c r="P8" s="1"/>
  <c r="O9"/>
  <c r="P9" s="1"/>
  <c r="O7" i="19"/>
  <c r="P7" s="1"/>
  <c r="T6" i="20"/>
  <c r="S6" s="1"/>
  <c r="N8"/>
  <c r="O9"/>
  <c r="P9" s="1"/>
  <c r="N6" i="21"/>
  <c r="O7"/>
  <c r="N8"/>
  <c r="O9"/>
  <c r="P9" s="1"/>
  <c r="R21"/>
  <c r="S5" i="24"/>
  <c r="T6"/>
  <c r="T17" s="1"/>
  <c r="N14"/>
  <c r="O15"/>
  <c r="P15" s="1"/>
  <c r="N16"/>
  <c r="N17"/>
  <c r="O6" i="25"/>
  <c r="O8"/>
  <c r="O9"/>
  <c r="P9" s="1"/>
  <c r="N14" i="26"/>
  <c r="N15"/>
  <c r="N16"/>
  <c r="T22"/>
  <c r="N16" i="28"/>
  <c r="B41"/>
  <c r="J4" s="1"/>
  <c r="K4" s="1"/>
  <c r="O6" i="29"/>
  <c r="P6" s="1"/>
  <c r="O7"/>
  <c r="P7" s="1"/>
  <c r="O8"/>
  <c r="P8" s="1"/>
  <c r="O7" i="30"/>
  <c r="P7" s="1"/>
  <c r="T5" i="31"/>
  <c r="O6"/>
  <c r="O9"/>
  <c r="P9" s="1"/>
  <c r="S5" i="32"/>
  <c r="T5" s="1"/>
  <c r="T32" s="1"/>
  <c r="W32" s="1"/>
  <c r="O6"/>
  <c r="O8"/>
  <c r="P8" s="1"/>
  <c r="N9"/>
  <c r="C11"/>
  <c r="R32"/>
  <c r="O7" i="33"/>
  <c r="P7" s="1"/>
  <c r="O6" i="34"/>
  <c r="P6" s="1"/>
  <c r="O8"/>
  <c r="P8" s="1"/>
  <c r="O9"/>
  <c r="P9" s="1"/>
  <c r="O6" i="11"/>
  <c r="P6" s="1"/>
  <c r="P12" s="1"/>
  <c r="U5" i="12"/>
  <c r="O6"/>
  <c r="P6" s="1"/>
  <c r="P11" s="1"/>
  <c r="O8"/>
  <c r="P8" s="1"/>
  <c r="O15"/>
  <c r="P15" s="1"/>
  <c r="N7" i="13"/>
  <c r="N8"/>
  <c r="T9" i="14"/>
  <c r="N14"/>
  <c r="O16"/>
  <c r="N23"/>
  <c r="N25"/>
  <c r="O6" i="15"/>
  <c r="P6" s="1"/>
  <c r="P11" s="1"/>
  <c r="O8" i="16"/>
  <c r="O6" i="19"/>
  <c r="P6" s="1"/>
  <c r="P11" s="1"/>
  <c r="O8"/>
  <c r="P8" s="1"/>
  <c r="O6" i="21"/>
  <c r="T6"/>
  <c r="S6" s="1"/>
  <c r="N7"/>
  <c r="R9" i="23"/>
  <c r="S9" s="1"/>
  <c r="O14" i="24"/>
  <c r="P14" s="1"/>
  <c r="O16"/>
  <c r="N6" i="25"/>
  <c r="N8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C6" i="28"/>
  <c r="N9"/>
  <c r="P9" s="1"/>
  <c r="P11" s="1"/>
  <c r="N25"/>
  <c r="O6" i="30"/>
  <c r="P6" s="1"/>
  <c r="P11" s="1"/>
  <c r="O8"/>
  <c r="P8" s="1"/>
  <c r="O7" i="31"/>
  <c r="P7" s="1"/>
  <c r="P11" s="1"/>
  <c r="O7" i="32"/>
  <c r="O6" i="33"/>
  <c r="P6" s="1"/>
  <c r="P11" s="1"/>
  <c r="O8"/>
  <c r="P8" s="1"/>
  <c r="N3" i="21" l="1"/>
  <c r="P6"/>
  <c r="P11" s="1"/>
  <c r="O3"/>
  <c r="P3" s="1"/>
  <c r="O3" i="31"/>
  <c r="P3" s="1"/>
  <c r="N3"/>
  <c r="L41" i="5"/>
  <c r="M41" s="1"/>
  <c r="M39"/>
  <c r="H41"/>
  <c r="I41" s="1"/>
  <c r="K41" s="1"/>
  <c r="H38"/>
  <c r="P6" i="32"/>
  <c r="P12" s="1"/>
  <c r="N3"/>
  <c r="O3"/>
  <c r="P3" s="1"/>
  <c r="S5" i="31"/>
  <c r="T18"/>
  <c r="N7" i="16"/>
  <c r="N9"/>
  <c r="P9" s="1"/>
  <c r="N8"/>
  <c r="N6"/>
  <c r="P6" s="1"/>
  <c r="P12" s="1"/>
  <c r="J4"/>
  <c r="K4" s="1"/>
  <c r="O24" i="14"/>
  <c r="P24" s="1"/>
  <c r="O22"/>
  <c r="P22" s="1"/>
  <c r="O25"/>
  <c r="P25" s="1"/>
  <c r="O23"/>
  <c r="P23" s="1"/>
  <c r="I42" i="1"/>
  <c r="G7"/>
  <c r="O4" i="2"/>
  <c r="M4"/>
  <c r="P11" i="26"/>
  <c r="P6" i="25"/>
  <c r="P11" s="1"/>
  <c r="P7" i="21"/>
  <c r="P11" i="18"/>
  <c r="P14" i="14"/>
  <c r="P8" i="13"/>
  <c r="P19" i="12"/>
  <c r="P11" i="10"/>
  <c r="T21" i="20"/>
  <c r="P28" i="28"/>
  <c r="P7" i="16"/>
  <c r="P12" i="9"/>
  <c r="P28" i="1"/>
  <c r="P26"/>
  <c r="P31" s="1"/>
  <c r="O62" i="2"/>
  <c r="D37"/>
  <c r="G36" s="1"/>
  <c r="O76"/>
  <c r="K4"/>
  <c r="P19" i="26"/>
  <c r="P16" i="24"/>
  <c r="P20" s="1"/>
  <c r="P8" i="16"/>
  <c r="P16" i="14"/>
  <c r="P11" i="34"/>
  <c r="P11" i="29"/>
  <c r="P8" i="25"/>
  <c r="P7" i="13"/>
  <c r="P12" s="1"/>
  <c r="R37" i="23"/>
  <c r="T21" i="21"/>
  <c r="G13" i="16"/>
  <c r="W41" i="28"/>
  <c r="G41"/>
  <c r="T37" i="23"/>
  <c r="P7" i="10"/>
  <c r="P3" i="28"/>
  <c r="P25"/>
  <c r="P11" i="24"/>
  <c r="P39" i="1"/>
  <c r="P27"/>
  <c r="P11" i="8"/>
  <c r="R32" i="1"/>
  <c r="O73" i="2"/>
  <c r="O78" s="1"/>
  <c r="O74"/>
  <c r="S18" i="1"/>
  <c r="K4"/>
  <c r="O13" l="1"/>
  <c r="P13" s="1"/>
  <c r="O12"/>
  <c r="P12" s="1"/>
  <c r="O11"/>
  <c r="P11" s="1"/>
  <c r="P15" s="1"/>
  <c r="H39" i="5"/>
  <c r="I39" s="1"/>
  <c r="K39" s="1"/>
  <c r="I38"/>
  <c r="K38" s="1"/>
  <c r="J13" s="1"/>
  <c r="K14"/>
  <c r="M46"/>
  <c r="P19" i="14"/>
  <c r="P27"/>
  <c r="O46" i="5" l="1"/>
  <c r="P46" s="1"/>
  <c r="J15"/>
  <c r="J16" s="1"/>
</calcChain>
</file>

<file path=xl/sharedStrings.xml><?xml version="1.0" encoding="utf-8"?>
<sst xmlns="http://schemas.openxmlformats.org/spreadsheetml/2006/main" count="710" uniqueCount="90">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</sst>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4208768"/>
        <c:axId val="74210688"/>
      </c:lineChart>
      <c:dateAx>
        <c:axId val="74208768"/>
        <c:scaling>
          <c:orientation val="minMax"/>
        </c:scaling>
        <c:axPos val="b"/>
        <c:numFmt formatCode="dd/mm/yy;@" sourceLinked="1"/>
        <c:majorTickMark val="none"/>
        <c:tickLblPos val="nextTo"/>
        <c:crossAx val="74210688"/>
        <c:crosses val="autoZero"/>
        <c:lblOffset val="100"/>
      </c:dateAx>
      <c:valAx>
        <c:axId val="7421068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2087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1817.111848752565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966.82128872640055</v>
      </c>
      <c r="K4" s="4">
        <f>(J4/D42-1)</f>
        <v>-0.33428217033277807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2729.552623911095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5.8799300000000002E-3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3.8204228000000007E-2</v>
      </c>
      <c r="O11" s="39">
        <f>($S$18*Params!K16)</f>
        <v>3295.8721100036332</v>
      </c>
      <c r="P11" s="23">
        <f>(O11*N11)</f>
        <v>125.9162495494199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5.8799300000000002E-3</v>
      </c>
      <c r="C12" s="40">
        <v>0</v>
      </c>
      <c r="D12" s="26">
        <f t="shared" si="0"/>
        <v>0</v>
      </c>
      <c r="E12" s="38">
        <f>(B12*J3)</f>
        <v>10.68449047283567</v>
      </c>
      <c r="I12" t="s">
        <v>13</v>
      </c>
      <c r="J12">
        <f>(J11-B42)</f>
        <v>6.7935180000000095E-2</v>
      </c>
      <c r="N12">
        <f>($B$35/5)</f>
        <v>2.1424614000000002E-2</v>
      </c>
      <c r="O12" s="39">
        <f>($S$18*Params!K17)</f>
        <v>6591.7442200072664</v>
      </c>
      <c r="P12" s="23">
        <f>(O12*N12)</f>
        <v>141.22557550038678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123.44582052513846</v>
      </c>
      <c r="N13">
        <f>($B$35/5)</f>
        <v>2.1424614000000002E-2</v>
      </c>
      <c r="O13" s="39">
        <f>($S$18*Params!K18)</f>
        <v>13183.488440014533</v>
      </c>
      <c r="P13" s="23">
        <f>(O13*N13)</f>
        <v>282.45115100077356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557.04820105058025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0.10247807</v>
      </c>
      <c r="S18" s="39">
        <f>(T18/R18)</f>
        <v>1647.9360550018166</v>
      </c>
      <c r="T18" s="23">
        <f>(D35+1283.68*B39)</f>
        <v>168.87730640000001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8.0899519999999992E-3</v>
      </c>
      <c r="O19" s="39">
        <f>($S$19*Params!K16)</f>
        <v>3383.5338199956959</v>
      </c>
      <c r="P19" s="23">
        <f>(O19*N19)</f>
        <v>27.372626194141816</v>
      </c>
      <c r="R19" s="24">
        <f>(B36+B38)</f>
        <v>2.128238E-2</v>
      </c>
      <c r="S19" s="39">
        <f>(T19/R19)</f>
        <v>1691.766909997848</v>
      </c>
      <c r="T19" s="23">
        <f>(D36+1269.75*B38)</f>
        <v>36.004826250000001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4.397476E-3</v>
      </c>
      <c r="O20" s="39">
        <f>($S$19*Params!K17)</f>
        <v>6767.0676399913918</v>
      </c>
      <c r="P20" s="23">
        <f>(O20*N20)</f>
        <v>29.758017537238786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4.397476E-3</v>
      </c>
      <c r="O21" s="39">
        <f>($S$19*Params!K18)</f>
        <v>13534.135279982784</v>
      </c>
      <c r="P21" s="23">
        <f>(O21*N21)</f>
        <v>59.516035074477571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117.77820380585817</v>
      </c>
      <c r="R23" s="24">
        <f>(B40)</f>
        <v>4.965787E-2</v>
      </c>
      <c r="S23" s="39">
        <f>(T23/R23)</f>
        <v>1819.4497669755065</v>
      </c>
      <c r="T23" s="23">
        <f>(D40)</f>
        <v>90.35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0.53206481999999999</v>
      </c>
      <c r="T32" s="23">
        <f>(SUM(T5:T31))</f>
        <v>1452.298925521784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9.9315740000000003E-3</v>
      </c>
      <c r="O34" s="39">
        <f>($S$23*Params!K15)</f>
        <v>2729.1746504632597</v>
      </c>
      <c r="P34" s="23">
        <f>(O34*N34)</f>
        <v>27.105</v>
      </c>
    </row>
    <row r="35" spans="2:16">
      <c r="B35" s="24">
        <v>0.10712307</v>
      </c>
      <c r="C35" s="39">
        <f>(D35/B35)</f>
        <v>1632.1414238781617</v>
      </c>
      <c r="D35" s="23">
        <v>174.84</v>
      </c>
      <c r="E35" t="s">
        <v>10</v>
      </c>
      <c r="N35">
        <f>($R$23/5)</f>
        <v>9.9315740000000003E-3</v>
      </c>
      <c r="O35" s="39">
        <f>($S$23*Params!K16)</f>
        <v>3638.8995339510129</v>
      </c>
      <c r="P35" s="23">
        <f>(O35*N35)</f>
        <v>36.14</v>
      </c>
    </row>
    <row r="36" spans="2:16">
      <c r="B36" s="24">
        <v>2.1987380000000001E-2</v>
      </c>
      <c r="C36" s="39">
        <f>(D36/B36)</f>
        <v>1678.2354241387559</v>
      </c>
      <c r="D36" s="23">
        <v>36.9</v>
      </c>
      <c r="E36" t="s">
        <v>15</v>
      </c>
      <c r="N36">
        <f>($R$23/5)</f>
        <v>9.9315740000000003E-3</v>
      </c>
      <c r="O36" s="39">
        <f>($S$23*Params!K17)</f>
        <v>7277.7990679020259</v>
      </c>
      <c r="P36" s="23">
        <f>(O36*N36)</f>
        <v>72.28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9.9315740000000003E-3</v>
      </c>
      <c r="O37" s="39">
        <f>($S$23*Params!K18)</f>
        <v>14555.598135804052</v>
      </c>
      <c r="P37" s="23">
        <f>(O37*N37)</f>
        <v>144.56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280.08500000000004</v>
      </c>
    </row>
    <row r="40" spans="2:16">
      <c r="B40" s="24">
        <v>4.965787E-2</v>
      </c>
      <c r="C40" s="39">
        <f>(D40/B40)</f>
        <v>1819.4497669755065</v>
      </c>
      <c r="D40" s="23">
        <v>90.35</v>
      </c>
      <c r="E40" t="s">
        <v>18</v>
      </c>
    </row>
    <row r="42" spans="2:16">
      <c r="B42">
        <f>(SUM(B5:B41))</f>
        <v>0.53206481999999988</v>
      </c>
      <c r="D42" s="23">
        <f>(SUM(D5:D41))</f>
        <v>1452.2989255217842</v>
      </c>
      <c r="H42" t="s">
        <v>9</v>
      </c>
      <c r="I42" s="39">
        <f>D42/B42</f>
        <v>2729.552623911095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1.376134230861038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15.970185669810821</v>
      </c>
      <c r="K4" s="4">
        <f>(J4/D14-1)</f>
        <v>-0.55774022088350483</v>
      </c>
      <c r="R4" t="s">
        <v>5</v>
      </c>
      <c r="S4" t="s">
        <v>6</v>
      </c>
      <c r="T4" t="s">
        <v>7</v>
      </c>
    </row>
    <row r="5" spans="2:21">
      <c r="B5" s="29">
        <v>10.988616759999999</v>
      </c>
      <c r="C5" s="38">
        <f>(D5/B5)</f>
        <v>3.3034185096104851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0.55054899000000002</v>
      </c>
      <c r="S5" s="40">
        <v>0</v>
      </c>
      <c r="T5" s="26">
        <f>(D6)</f>
        <v>0</v>
      </c>
      <c r="U5" s="38">
        <f>(R5*J3)</f>
        <v>0.75762931090497132</v>
      </c>
    </row>
    <row r="6" spans="2:21">
      <c r="B6" s="36">
        <v>0.55054899000000002</v>
      </c>
      <c r="C6" s="40">
        <v>0</v>
      </c>
      <c r="D6" s="26">
        <f>(B6*C6)</f>
        <v>0</v>
      </c>
      <c r="E6" s="38">
        <f>(B6*J3)</f>
        <v>0.75762931090497132</v>
      </c>
      <c r="M6" t="s">
        <v>11</v>
      </c>
      <c r="N6" s="29">
        <f>(SUM(R5:R7)/5)</f>
        <v>2.3210214979999995</v>
      </c>
      <c r="O6" s="38">
        <f>($C$5*Params!K8)</f>
        <v>4.2944440624936311</v>
      </c>
      <c r="P6" s="38">
        <f>(O6*N6)</f>
        <v>9.9674969910061701</v>
      </c>
      <c r="R6" s="29">
        <f>(B5)</f>
        <v>10.988616759999999</v>
      </c>
      <c r="S6" s="38">
        <f>(T6/R6)</f>
        <v>3.3034185096104851</v>
      </c>
      <c r="T6" s="38">
        <f>(D5)</f>
        <v>36.299999999999997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2.3210214979999995</v>
      </c>
      <c r="O7" s="38">
        <f>($C$5*Params!K9)</f>
        <v>5.2854696153767762</v>
      </c>
      <c r="P7" s="38">
        <f>(O7*N7)</f>
        <v>12.267688604315286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0.28032627565653845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2.3210214979999995</v>
      </c>
      <c r="O8" s="38">
        <f>($C$5*Params!K10)</f>
        <v>7.2675207211430681</v>
      </c>
      <c r="P8" s="38">
        <f>(O8*N8)</f>
        <v>16.86807183093352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2.3210214979999995</v>
      </c>
      <c r="O9" s="38">
        <f>($C$5*Params!K11)</f>
        <v>13.21367403844194</v>
      </c>
      <c r="P9" s="38">
        <f>(O9*N9)</f>
        <v>30.669221510788216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69.772478937043189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3.1115970654400202</v>
      </c>
    </row>
    <row r="14" spans="2:21">
      <c r="B14" s="29">
        <f>(SUM(B5:B13))</f>
        <v>11.60510749</v>
      </c>
      <c r="D14" s="38">
        <f>(SUM(D5:D13))</f>
        <v>36.110418410000001</v>
      </c>
      <c r="R14" s="29">
        <f>(SUM(R5:R13))</f>
        <v>11.605107489999998</v>
      </c>
      <c r="T14" s="38">
        <f>(SUM(T5:T13))</f>
        <v>36.110418409999994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7.5549148977965963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9.2139482204454808</v>
      </c>
      <c r="K4" s="4">
        <f>(J4/D14-1)</f>
        <v>-0.15700382246610423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0.66434952529668434</v>
      </c>
      <c r="M6" t="s">
        <v>11</v>
      </c>
      <c r="N6" s="1">
        <f>(SUM($B$5:$B$7)/5)</f>
        <v>0.243919312</v>
      </c>
      <c r="O6" s="38">
        <f>($C$5*Params!K8)</f>
        <v>12.800900900900901</v>
      </c>
      <c r="P6" s="38">
        <f>(O6*N6)</f>
        <v>3.1223869407279281</v>
      </c>
    </row>
    <row r="7" spans="2:16">
      <c r="B7" s="36">
        <v>2.1660490000000001E-2</v>
      </c>
      <c r="C7" s="40">
        <v>0</v>
      </c>
      <c r="D7" s="26">
        <f>(C7*B7)</f>
        <v>0</v>
      </c>
      <c r="E7" s="38">
        <f>(B7*J4)</f>
        <v>0.19957863328947714</v>
      </c>
      <c r="N7" s="1">
        <f>(SUM($B$5:$B$7)/5)</f>
        <v>0.243919312</v>
      </c>
      <c r="O7" s="38">
        <f>($C$5*Params!K9)</f>
        <v>15.754954954954954</v>
      </c>
      <c r="P7" s="38">
        <f>(O7*N7)</f>
        <v>3.8429377732036034</v>
      </c>
    </row>
    <row r="8" spans="2:16">
      <c r="N8" s="1">
        <f>(SUM($B$5:$B$7)/5)</f>
        <v>0.243919312</v>
      </c>
      <c r="O8" s="38">
        <f>($C$5*Params!K10)</f>
        <v>21.663063063063063</v>
      </c>
      <c r="P8" s="38">
        <f>(O8*N8)</f>
        <v>5.2840394381549549</v>
      </c>
    </row>
    <row r="9" spans="2:16">
      <c r="N9" s="1">
        <f>(SUM($B$5:$B$7)/5)</f>
        <v>0.243919312</v>
      </c>
      <c r="O9" s="38">
        <f>($C$5*Params!K11)</f>
        <v>39.387387387387385</v>
      </c>
      <c r="P9" s="38">
        <f>(O9*N9)</f>
        <v>9.6073444330090076</v>
      </c>
    </row>
    <row r="12" spans="2:16">
      <c r="P12" s="38">
        <f>(SUM(P6:P9))</f>
        <v>21.856708585095493</v>
      </c>
    </row>
    <row r="13" spans="2:16">
      <c r="F13" t="s">
        <v>9</v>
      </c>
      <c r="G13" s="38">
        <f>(D14/B14)</f>
        <v>8.9619800173919799</v>
      </c>
    </row>
    <row r="14" spans="2:16">
      <c r="B14" s="19">
        <f>(SUM(B5:B13))</f>
        <v>1.2195965600000001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10" sqref="B10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11.6141827812627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36.178554153311666</v>
      </c>
      <c r="K4" s="4">
        <f>(J4/D13-1)</f>
        <v>-0.21241983734931802</v>
      </c>
      <c r="R4" t="s">
        <v>5</v>
      </c>
      <c r="S4" t="s">
        <v>6</v>
      </c>
      <c r="T4" t="s">
        <v>7</v>
      </c>
    </row>
    <row r="5" spans="2:22">
      <c r="B5" s="24">
        <v>2.3808066000000001</v>
      </c>
      <c r="C5" s="38">
        <f>(D5/B5)</f>
        <v>15.24693353924674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0.16685318251593778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0.16685318251593778</v>
      </c>
      <c r="M6" t="s">
        <v>11</v>
      </c>
      <c r="N6" s="24">
        <f>($B$5+$R$7)/5</f>
        <v>0.48262073600000005</v>
      </c>
      <c r="O6" s="38">
        <f>($C$5*Params!K8)</f>
        <v>19.821013601020763</v>
      </c>
      <c r="P6" s="38">
        <f>(O6*N6)</f>
        <v>9.566032172390651</v>
      </c>
      <c r="R6" s="24">
        <f>B5</f>
        <v>2.3808066000000001</v>
      </c>
      <c r="S6" s="38">
        <f>(T6/R6)</f>
        <v>15.24693353924674</v>
      </c>
      <c r="T6" s="38">
        <f>D5</f>
        <v>36.299999999999997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0.48262073600000005</v>
      </c>
      <c r="O7" s="38">
        <f>($C$5*Params!K9)</f>
        <v>24.395093662794785</v>
      </c>
      <c r="P7" s="38">
        <f>(O7*N7)</f>
        <v>11.773578058326956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0.57875908042106361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0.48262073600000005</v>
      </c>
      <c r="O8" s="38">
        <f>($C$5*Params!K10)</f>
        <v>33.543253786342831</v>
      </c>
      <c r="P8" s="38">
        <f>(O8*N8)</f>
        <v>16.188669830199565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0.48262073600000005</v>
      </c>
      <c r="O9" s="38">
        <f>($C$5*Params!K11)</f>
        <v>60.98773415698696</v>
      </c>
      <c r="P9" s="38">
        <f>(O9*N9)</f>
        <v>29.43394514581739</v>
      </c>
    </row>
    <row r="10" spans="2:22">
      <c r="B10" s="24">
        <v>0.68756225999999998</v>
      </c>
      <c r="C10" s="38">
        <f>(D10/B10)</f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66.962225206734558</v>
      </c>
    </row>
    <row r="12" spans="2:22">
      <c r="F12" t="s">
        <v>9</v>
      </c>
      <c r="G12" s="38">
        <f>(D13/B13)</f>
        <v>14.74666749118461</v>
      </c>
    </row>
    <row r="13" spans="2:22">
      <c r="B13" s="24">
        <f>(SUM(B5:B12))</f>
        <v>3.1150322700000004</v>
      </c>
      <c r="D13" s="38">
        <f>(SUM(D5:D12))</f>
        <v>45.936345110000005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3.1150322700000004</v>
      </c>
      <c r="T13" s="38">
        <f>(SUM(T5:T12))</f>
        <v>45.936345109999991</v>
      </c>
    </row>
    <row r="14" spans="2:22">
      <c r="M14" t="s">
        <v>11</v>
      </c>
      <c r="N14" s="24">
        <f>($B$10)/5</f>
        <v>0.13751245200000001</v>
      </c>
      <c r="O14" s="38">
        <f>($C$10*Params!K8)</f>
        <v>18.604860598369665</v>
      </c>
      <c r="P14" s="38">
        <f>(O14*N14)</f>
        <v>2.5584000000000002</v>
      </c>
    </row>
    <row r="15" spans="2:22">
      <c r="N15" s="24">
        <f>($B$10)/5</f>
        <v>0.13751245200000001</v>
      </c>
      <c r="O15" s="38">
        <f>($C$10*Params!K9)</f>
        <v>22.898289967224205</v>
      </c>
      <c r="P15" s="38">
        <f>(O15*N15)</f>
        <v>3.1488</v>
      </c>
    </row>
    <row r="16" spans="2:22">
      <c r="N16" s="24">
        <f>($B$10)/5</f>
        <v>0.13751245200000001</v>
      </c>
      <c r="O16" s="38">
        <f>($C$10*Params!K10)</f>
        <v>31.485148704933284</v>
      </c>
      <c r="P16" s="38">
        <f>(O16*N16)</f>
        <v>4.329600000000001</v>
      </c>
    </row>
    <row r="17" spans="14:16">
      <c r="N17" s="24">
        <f>($B$10)/5</f>
        <v>0.13751245200000001</v>
      </c>
      <c r="O17" s="38">
        <f>($C$10*Params!K11)</f>
        <v>57.24572491806051</v>
      </c>
      <c r="P17" s="38">
        <f>(O17*N17)</f>
        <v>7.8719999999999999</v>
      </c>
    </row>
    <row r="19" spans="14:16">
      <c r="P19" s="38">
        <f>(SUM(P14:P17))</f>
        <v>17.908799999999999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1.643575312727202E-3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1.570084878515345</v>
      </c>
      <c r="K4" s="4">
        <f>(J4/D13-1)</f>
        <v>-0.44562301418763095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3" sqref="B13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228.66427726847991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151.42584503495488</v>
      </c>
      <c r="K4" s="4">
        <f>(J4/D17-1)</f>
        <v>-0.19037368325463278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0.10498405399999999</v>
      </c>
      <c r="O6" s="38">
        <f>($S$8*Params!K8)</f>
        <v>373.34241255343414</v>
      </c>
      <c r="P6" s="38">
        <f>(O6*N6)</f>
        <v>39.195000000000007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5.3736105158092774E-2</v>
      </c>
      <c r="N7" s="24">
        <f>($R$8/5)</f>
        <v>0.10498405399999999</v>
      </c>
      <c r="O7" s="38">
        <f>($S$8*Params!K9)</f>
        <v>459.49835391191891</v>
      </c>
      <c r="P7" s="38">
        <f>(O7*N7)</f>
        <v>48.24</v>
      </c>
      <c r="R7" s="51">
        <f>(B7+B8+B10)</f>
        <v>2.14313E-3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2.1718533054960222E-2</v>
      </c>
      <c r="N8" s="24">
        <f>($R$8/5)</f>
        <v>0.10498405399999999</v>
      </c>
      <c r="O8" s="38">
        <f>($S$8*Params!K10)</f>
        <v>631.81023662888856</v>
      </c>
      <c r="P8" s="38">
        <f>(O8*N8)</f>
        <v>66.330000000000013</v>
      </c>
      <c r="R8" s="51">
        <f>(B11)</f>
        <v>0.52492026999999997</v>
      </c>
      <c r="S8" s="38">
        <f>(C11)</f>
        <v>287.18647119494932</v>
      </c>
      <c r="T8" s="38">
        <f>(R8*S8)</f>
        <v>150.75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0.10498405399999999</v>
      </c>
      <c r="O9" s="38">
        <f>($S$8*Params!K11)</f>
        <v>1148.7458847797973</v>
      </c>
      <c r="P9" s="38">
        <f>(O9*N9)</f>
        <v>120.60000000000001</v>
      </c>
      <c r="R9" s="51">
        <f>(B12)</f>
        <v>0.12541131</v>
      </c>
      <c r="S9" s="38">
        <f>(C12)</f>
        <v>289.44757853179271</v>
      </c>
      <c r="T9" s="38">
        <f>(R9*S9)</f>
        <v>36.299999999999997</v>
      </c>
      <c r="U9" t="s">
        <v>15</v>
      </c>
    </row>
    <row r="10" spans="2:21">
      <c r="B10" s="52">
        <v>1.8131499999999999E-3</v>
      </c>
      <c r="C10" s="40">
        <v>0</v>
      </c>
      <c r="D10" s="26">
        <v>0</v>
      </c>
      <c r="E10" s="38">
        <f>(B10*J3)</f>
        <v>0.4146026343293443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0.52492026999999997</v>
      </c>
      <c r="C11" s="38">
        <f>(D11/B11)</f>
        <v>287.18647119494932</v>
      </c>
      <c r="D11" s="38">
        <v>150.75</v>
      </c>
      <c r="E11" t="s">
        <v>10</v>
      </c>
      <c r="P11" s="38">
        <f>(SUM(P6:P9))</f>
        <v>274.36500000000001</v>
      </c>
    </row>
    <row r="12" spans="2:21">
      <c r="B12" s="51">
        <v>0.12541131</v>
      </c>
      <c r="C12" s="38">
        <f>(D12/B12)</f>
        <v>289.44757853179271</v>
      </c>
      <c r="D12" s="38">
        <v>36.299999999999997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2.5082262000000001E-2</v>
      </c>
      <c r="O14" s="38">
        <f>($S$9*Params!K8)</f>
        <v>376.28185209133056</v>
      </c>
      <c r="P14" s="38">
        <f>(O14*N14)</f>
        <v>9.4380000000000006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2.5082262000000001E-2</v>
      </c>
      <c r="O15" s="38">
        <f>($S$9*Params!K9)</f>
        <v>463.11612565086836</v>
      </c>
      <c r="P15" s="38">
        <f>(O15*N15)</f>
        <v>11.616000000000001</v>
      </c>
    </row>
    <row r="16" spans="2:21">
      <c r="N16" s="24">
        <f>($R$9/5)</f>
        <v>2.5082262000000001E-2</v>
      </c>
      <c r="O16" s="38">
        <f>($S$9*Params!K10)</f>
        <v>636.784672769944</v>
      </c>
      <c r="P16" s="38">
        <f>(O16*N16)</f>
        <v>15.972000000000001</v>
      </c>
    </row>
    <row r="17" spans="2:16">
      <c r="B17" s="51">
        <f>(SUM(B5:B16))</f>
        <v>0.66221906999999991</v>
      </c>
      <c r="D17" s="38">
        <f>(SUM(D5:D16))</f>
        <v>187.03177244</v>
      </c>
      <c r="F17" t="s">
        <v>9</v>
      </c>
      <c r="G17" s="38">
        <f>(SUM(D5:D16)/SUM(B5:B16))</f>
        <v>282.43187324702086</v>
      </c>
      <c r="N17" s="24">
        <f>($R$9/5)</f>
        <v>2.5082262000000001E-2</v>
      </c>
      <c r="O17" s="38">
        <f>($S$9*Params!K11)</f>
        <v>1157.7903141271709</v>
      </c>
      <c r="P17" s="38">
        <f>(O17*N17)</f>
        <v>29.040000000000003</v>
      </c>
    </row>
    <row r="18" spans="2:16">
      <c r="P18" s="38"/>
    </row>
    <row r="19" spans="2:16">
      <c r="P19" s="38">
        <f>(SUM(P14:P17))</f>
        <v>66.066000000000003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8.9217400000000014E-4</v>
      </c>
      <c r="O22" s="38">
        <f>($S$5*Params!K8)</f>
        <v>323.96134165178148</v>
      </c>
      <c r="P22" s="38">
        <f>(O22*N22)</f>
        <v>0.28902988602683655</v>
      </c>
    </row>
    <row r="23" spans="2:16">
      <c r="N23" s="24">
        <f>(($R$5+$R$7)/5)</f>
        <v>8.9217400000000014E-4</v>
      </c>
      <c r="O23" s="38">
        <f>($S$5*Params!K9)</f>
        <v>398.72165126373102</v>
      </c>
      <c r="P23" s="38">
        <f>(O23*N23)</f>
        <v>0.35572909049456802</v>
      </c>
    </row>
    <row r="24" spans="2:16">
      <c r="N24" s="24">
        <f>(($R$5+$R$7)/5)</f>
        <v>8.9217400000000014E-4</v>
      </c>
      <c r="O24" s="38">
        <f>($S$5*Params!K10)</f>
        <v>548.24227048763021</v>
      </c>
      <c r="P24" s="38">
        <f>(O24*N24)</f>
        <v>0.48912749943003109</v>
      </c>
    </row>
    <row r="25" spans="2:16">
      <c r="N25" s="24">
        <f>(($R$5+$R$7)/5)</f>
        <v>8.9217400000000014E-4</v>
      </c>
      <c r="O25" s="38">
        <f>($S$5*Params!K11)</f>
        <v>996.80412815932755</v>
      </c>
      <c r="P25" s="38">
        <f>(O25*N25)</f>
        <v>0.88932272623642006</v>
      </c>
    </row>
    <row r="26" spans="2:16">
      <c r="P26" s="38"/>
    </row>
    <row r="27" spans="2:16">
      <c r="P27" s="38">
        <f>(SUM(P22:P25))</f>
        <v>2.0232092021878554</v>
      </c>
    </row>
    <row r="37" spans="18:20">
      <c r="R37" s="51">
        <f>(SUM(R5:R27))</f>
        <v>0.66221907000000002</v>
      </c>
      <c r="T37" s="38">
        <f>(SUM(T5:T27))</f>
        <v>187.03177244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6.9766761923379605E-2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4.2821711895828889</v>
      </c>
      <c r="K4" s="4">
        <f>(J4/D13-1)</f>
        <v>-0.1435657620834222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1.8088207900906952E-2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4.3595941265672797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29.085996906381936</v>
      </c>
      <c r="K4" s="4">
        <f>(J4/D14-1)</f>
        <v>-0.20517778989761248</v>
      </c>
      <c r="R4" t="s">
        <v>5</v>
      </c>
      <c r="S4" t="s">
        <v>6</v>
      </c>
      <c r="T4" t="s">
        <v>7</v>
      </c>
    </row>
    <row r="5" spans="2:21">
      <c r="B5" s="24">
        <v>6.5223906999999999</v>
      </c>
      <c r="C5" s="38">
        <f>(D5/B5)</f>
        <v>5.565443971334008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0.26832922564332595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0.26832922564332595</v>
      </c>
      <c r="M6" t="s">
        <v>11</v>
      </c>
      <c r="N6" s="24">
        <f>($B$14/5)</f>
        <v>1.3343442560000001</v>
      </c>
      <c r="O6" s="38">
        <f>($S$6*Params!K8)</f>
        <v>7.2350771627342105</v>
      </c>
      <c r="P6" s="38">
        <f>(O6*N6)</f>
        <v>9.6540836538111723</v>
      </c>
      <c r="R6" s="24">
        <f>B5</f>
        <v>6.5223906999999999</v>
      </c>
      <c r="S6" s="38">
        <f>(T6/R6)</f>
        <v>5.565443971334008</v>
      </c>
      <c r="T6" s="38">
        <f>D5</f>
        <v>36.299999999999997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1.3343442560000001</v>
      </c>
      <c r="O7" s="38">
        <f>($S$6*Params!K9)</f>
        <v>8.9047103541344139</v>
      </c>
      <c r="P7" s="38">
        <f>(O7*N7)</f>
        <v>11.881949112382982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1.3343442560000001</v>
      </c>
      <c r="O8" s="38">
        <f>($C$5*Params!K10)</f>
        <v>12.243976736934819</v>
      </c>
      <c r="P8" s="38">
        <f>(O8*N8)</f>
        <v>16.337680029526599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1.3343442560000001</v>
      </c>
      <c r="O9" s="38">
        <f>($C$5*Params!K11)</f>
        <v>22.261775885336032</v>
      </c>
      <c r="P9" s="38">
        <f>(O9*N9)</f>
        <v>29.704872780957452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67.578585576678194</v>
      </c>
    </row>
    <row r="13" spans="2:21">
      <c r="F13" t="s">
        <v>9</v>
      </c>
      <c r="G13" s="38">
        <f>(D14/B14)</f>
        <v>5.4849928338133438</v>
      </c>
      <c r="N13" s="24"/>
      <c r="P13" s="38"/>
      <c r="R13" s="24">
        <f>(SUM(R5:R12))</f>
        <v>6.6717212799999999</v>
      </c>
      <c r="T13" s="38">
        <f>(SUM(T5:T12))</f>
        <v>36.59434341</v>
      </c>
    </row>
    <row r="14" spans="2:21">
      <c r="B14">
        <f>(SUM(B5:B13))</f>
        <v>6.6717212800000008</v>
      </c>
      <c r="D14" s="38">
        <f>(SUM(D5:D13))</f>
        <v>36.594343409999993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30.631876003705511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3.7903675070228373</v>
      </c>
      <c r="K4" s="4">
        <f>(J4/D13-1)</f>
        <v>-0.27108317172637741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2.8916499999999999E-3</v>
      </c>
      <c r="C6" s="40">
        <v>0</v>
      </c>
      <c r="D6" s="26">
        <f>(B6*C6)</f>
        <v>0</v>
      </c>
      <c r="E6" s="38">
        <f>(B6*J3)</f>
        <v>8.8576664246115044E-2</v>
      </c>
      <c r="M6" t="s">
        <v>11</v>
      </c>
      <c r="N6" s="24">
        <f>($B$13/5)</f>
        <v>2.4747864000000001E-2</v>
      </c>
      <c r="O6" s="38">
        <f>($C$5*Params!K8)</f>
        <v>55.939</v>
      </c>
      <c r="P6" s="38">
        <f>(O6*N6)</f>
        <v>1.3843707642960001</v>
      </c>
    </row>
    <row r="7" spans="2:16">
      <c r="N7" s="24">
        <f>($B$13/5)</f>
        <v>2.4747864000000001E-2</v>
      </c>
      <c r="O7" s="38">
        <f>($C$5*Params!K9)</f>
        <v>68.847999999999999</v>
      </c>
      <c r="P7" s="38">
        <f>(O7*N7)</f>
        <v>1.7038409406720001</v>
      </c>
    </row>
    <row r="8" spans="2:16">
      <c r="N8" s="24">
        <f>($B$13/5)</f>
        <v>2.4747864000000001E-2</v>
      </c>
      <c r="O8" s="38">
        <f>($C$5*Params!K10)</f>
        <v>94.666000000000011</v>
      </c>
      <c r="P8" s="38">
        <f>(O8*N8)</f>
        <v>2.3427812934240002</v>
      </c>
    </row>
    <row r="9" spans="2:16">
      <c r="N9" s="24">
        <f>($B$13/5)</f>
        <v>2.4747864000000001E-2</v>
      </c>
      <c r="O9" s="38">
        <f>($C$5*Params!K11)</f>
        <v>172.12</v>
      </c>
      <c r="P9" s="38">
        <f>(O9*N9)</f>
        <v>4.2596023516800008</v>
      </c>
    </row>
    <row r="11" spans="2:16">
      <c r="P11" s="38">
        <f>(SUM(P6:P9))</f>
        <v>9.6905953500720017</v>
      </c>
    </row>
    <row r="12" spans="2:16">
      <c r="F12" t="s">
        <v>9</v>
      </c>
      <c r="G12" s="38">
        <f>(D13/B13)</f>
        <v>42.023828803972741</v>
      </c>
    </row>
    <row r="13" spans="2:16">
      <c r="B13">
        <f>(SUM(B5:B12))</f>
        <v>0.12373932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3.987318313944622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8.8206200134545849</v>
      </c>
      <c r="K4" s="4">
        <f>(J4/D10-1)</f>
        <v>-0.13523333201425636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7.9206483379184334E-3</v>
      </c>
      <c r="M6" t="s">
        <v>11</v>
      </c>
      <c r="N6" s="24">
        <f>($B$10/5)</f>
        <v>0.44243370199999993</v>
      </c>
      <c r="O6" s="38">
        <f>($C$5*Params!K8)</f>
        <v>5.9995057873173847</v>
      </c>
      <c r="P6" s="38">
        <f>(O6*N6)</f>
        <v>2.6543835556532547</v>
      </c>
    </row>
    <row r="7" spans="2:16">
      <c r="N7" s="24">
        <f>($B$10/5)</f>
        <v>0.44243370199999993</v>
      </c>
      <c r="O7" s="38">
        <f>($C$5*Params!K9)</f>
        <v>7.3840071228521653</v>
      </c>
      <c r="P7" s="38">
        <f>(O7*N7)</f>
        <v>3.2669336069578518</v>
      </c>
    </row>
    <row r="8" spans="2:16">
      <c r="N8" s="24">
        <f>($B$10/5)</f>
        <v>0.44243370199999993</v>
      </c>
      <c r="O8" s="38">
        <f>($C$5*Params!K10)</f>
        <v>10.153009793921727</v>
      </c>
      <c r="P8" s="38">
        <f>(O8*N8)</f>
        <v>4.4920337095670462</v>
      </c>
    </row>
    <row r="9" spans="2:16">
      <c r="F9" t="s">
        <v>9</v>
      </c>
      <c r="G9" s="38">
        <f>(D10/B10)</f>
        <v>4.6108603182313637</v>
      </c>
      <c r="N9" s="24">
        <f>($B$10/5)</f>
        <v>0.44243370199999993</v>
      </c>
      <c r="O9" s="38">
        <f>($C$5*Params!K11)</f>
        <v>18.460017807130413</v>
      </c>
      <c r="P9" s="38">
        <f>(O9*N9)</f>
        <v>8.1673340173946301</v>
      </c>
    </row>
    <row r="10" spans="2:16">
      <c r="B10">
        <f>(SUM(B5:B9))</f>
        <v>2.2121685099999997</v>
      </c>
      <c r="D10" s="38">
        <f>(SUM(D5:D9))</f>
        <v>10.199999999999999</v>
      </c>
    </row>
    <row r="11" spans="2:16">
      <c r="P11" s="38">
        <f>(SUM(P6:P9))</f>
        <v>18.580684889572783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1.8419114797709351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9.7111496432460349</v>
      </c>
      <c r="K4" s="4">
        <f>(J4/D10-1)</f>
        <v>-0.14589712900210772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3.088940808920251E-2</v>
      </c>
      <c r="M6" t="s">
        <v>11</v>
      </c>
      <c r="N6" s="1">
        <f>($B$10/5)</f>
        <v>1.054464316</v>
      </c>
      <c r="O6" s="38">
        <f>($C$5*Params!K8)</f>
        <v>2.8124547193077718</v>
      </c>
      <c r="P6" s="38">
        <f>(O6*N6)</f>
        <v>2.9656331418758417</v>
      </c>
    </row>
    <row r="7" spans="2:16">
      <c r="N7" s="1">
        <f>($B$10/5)</f>
        <v>1.054464316</v>
      </c>
      <c r="O7" s="38">
        <f>($C$5*Params!K9)</f>
        <v>3.4614827314557193</v>
      </c>
      <c r="P7" s="38">
        <f>(O7*N7)</f>
        <v>3.6500100207702668</v>
      </c>
    </row>
    <row r="8" spans="2:16">
      <c r="N8" s="1">
        <f>($B$10/5)</f>
        <v>1.054464316</v>
      </c>
      <c r="O8" s="38">
        <f>($C$5*Params!K10)</f>
        <v>4.7595387557516142</v>
      </c>
      <c r="P8" s="38">
        <f>(O8*N8)</f>
        <v>5.0187637785591166</v>
      </c>
    </row>
    <row r="9" spans="2:16">
      <c r="F9" t="s">
        <v>9</v>
      </c>
      <c r="G9" s="38">
        <f>(D10/B10)</f>
        <v>2.156545238653671</v>
      </c>
      <c r="N9" s="1">
        <f>($B$10/5)</f>
        <v>1.054464316</v>
      </c>
      <c r="O9" s="38">
        <f>($C$5*Params!K11)</f>
        <v>8.6537068286392973</v>
      </c>
      <c r="P9" s="38">
        <f>(O9*N9)</f>
        <v>9.1250250519256664</v>
      </c>
    </row>
    <row r="10" spans="2:16">
      <c r="B10" s="1">
        <f>(SUM(B5:B9))</f>
        <v>5.2723215799999998</v>
      </c>
      <c r="D10" s="38">
        <f>(SUM(D5:D9))</f>
        <v>11.37</v>
      </c>
    </row>
    <row r="11" spans="2:16">
      <c r="P11" s="38">
        <f>(SUM(P6:P9))</f>
        <v>20.759431993130889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34611.370274245382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1026.1977089666425</v>
      </c>
      <c r="K4" s="4">
        <f>(J4/D37-1)</f>
        <v>0.45154685360891023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3.4429000000000003E-4</v>
      </c>
      <c r="C6" s="40">
        <v>0</v>
      </c>
      <c r="D6" s="26">
        <f>(B6*C6)</f>
        <v>0</v>
      </c>
      <c r="E6" s="38">
        <f>(B6*J3)</f>
        <v>11.916348671719943</v>
      </c>
      <c r="I6" t="s">
        <v>11</v>
      </c>
      <c r="J6">
        <v>0.03</v>
      </c>
      <c r="R6" s="24">
        <f t="shared" si="0"/>
        <v>3.4429000000000003E-4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3.508499999999963E-4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12.143399260718864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6.2037699999999999E-3</v>
      </c>
      <c r="S19" s="38">
        <f t="shared" si="2"/>
        <v>23618.863819903057</v>
      </c>
      <c r="T19" s="38">
        <f>(D23+17438.6*B32)</f>
        <v>146.5259988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1.4270699999999999E-3</v>
      </c>
      <c r="S20" s="38">
        <f t="shared" si="2"/>
        <v>25229.287209457143</v>
      </c>
      <c r="T20" s="38">
        <f>(D24+17211.7*B31)</f>
        <v>36.003958898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6.5457700000000002E-3</v>
      </c>
      <c r="C23" s="38">
        <f t="shared" si="3"/>
        <v>23295.960597454541</v>
      </c>
      <c r="D23" s="38">
        <v>152.49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1.4791299999999999E-3</v>
      </c>
      <c r="C24" s="38">
        <f t="shared" si="3"/>
        <v>24947.09728015793</v>
      </c>
      <c r="D24" s="38">
        <v>36.9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1.6389600000000001E-3</v>
      </c>
      <c r="S24" s="38">
        <f>(T24/R24)</f>
        <v>26022.59969736906</v>
      </c>
      <c r="T24" s="38">
        <f>(D34)</f>
        <v>42.65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1.6389600000000001E-3</v>
      </c>
      <c r="C34" s="38">
        <f>(D34/B34)</f>
        <v>26022.59969736906</v>
      </c>
      <c r="D34" s="38">
        <v>42.65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23844.473354885387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2.8919879999999995E-2</v>
      </c>
      <c r="T36" s="38">
        <f>(SUM(T5:T25))</f>
        <v>522.88980017000006</v>
      </c>
    </row>
    <row r="37" spans="2:20">
      <c r="B37">
        <f>(SUM(B5:B36))</f>
        <v>2.9649150000000003E-2</v>
      </c>
      <c r="D37" s="38">
        <f>(SUM(D5:D36))</f>
        <v>706.96836717000019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2.2763080000000003E-3</v>
      </c>
      <c r="N50" s="38">
        <f>($S$19*Params!K16)</f>
        <v>47237.727639806115</v>
      </c>
      <c r="O50" s="41">
        <f>(N50*M50)</f>
        <v>107.52761732831179</v>
      </c>
    </row>
    <row r="51" spans="12:16">
      <c r="M51">
        <f>($B$23/5)</f>
        <v>1.3091540000000001E-3</v>
      </c>
      <c r="N51" s="38">
        <f>($S$19*Params!K17)</f>
        <v>94475.45527961223</v>
      </c>
      <c r="O51" s="41">
        <f>(N51*M51)</f>
        <v>123.68292018112548</v>
      </c>
    </row>
    <row r="52" spans="12:16">
      <c r="M52">
        <f>($B$23/5)</f>
        <v>1.3091540000000001E-3</v>
      </c>
      <c r="N52" s="38">
        <f>($S$19*Params!K18)</f>
        <v>188950.91055922446</v>
      </c>
      <c r="O52" s="41">
        <f>(N52*M52)</f>
        <v>247.36584036225096</v>
      </c>
    </row>
    <row r="54" spans="12:16">
      <c r="O54" s="41">
        <f>(SUM(O49:O52))</f>
        <v>486.03197787168824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5.3959199999999998E-4</v>
      </c>
      <c r="N58" s="38">
        <f>($S$20*Params!K16)</f>
        <v>50458.574418914286</v>
      </c>
      <c r="O58" s="41">
        <f>(N58*M58)</f>
        <v>27.227043087850795</v>
      </c>
    </row>
    <row r="59" spans="12:16">
      <c r="M59">
        <f>($B$24/5)</f>
        <v>2.9582600000000001E-4</v>
      </c>
      <c r="N59" s="38">
        <f>($S$20*Params!K17)</f>
        <v>100917.14883782857</v>
      </c>
      <c r="O59" s="41">
        <f>(N59*M59)</f>
        <v>29.853916472099478</v>
      </c>
    </row>
    <row r="60" spans="12:16">
      <c r="M60">
        <f>($B$24/5)</f>
        <v>2.9582600000000001E-4</v>
      </c>
      <c r="N60" s="38">
        <f>($S$20*Params!K18)</f>
        <v>201834.29767565714</v>
      </c>
      <c r="O60" s="41">
        <f>(N60*M60)</f>
        <v>59.707832944198955</v>
      </c>
    </row>
    <row r="62" spans="12:16">
      <c r="O62" s="41">
        <f>(SUM(O57:O60))</f>
        <v>117.91120610414923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3.2779200000000004E-4</v>
      </c>
      <c r="N73" s="38">
        <f>($S$24*Params!K15)</f>
        <v>39033.899546053588</v>
      </c>
      <c r="O73" s="41">
        <f>(N73*M73)</f>
        <v>12.795</v>
      </c>
    </row>
    <row r="74" spans="12:16">
      <c r="M74">
        <f>($R$24/5)</f>
        <v>3.2779200000000004E-4</v>
      </c>
      <c r="N74" s="38">
        <f>($S$24*Params!K16)</f>
        <v>52045.19939473812</v>
      </c>
      <c r="O74" s="41">
        <f>(N74*M74)</f>
        <v>17.059999999999999</v>
      </c>
    </row>
    <row r="75" spans="12:16">
      <c r="M75">
        <f>($R$24/5)</f>
        <v>3.2779200000000004E-4</v>
      </c>
      <c r="N75" s="38">
        <f>($S$24*Params!K17)</f>
        <v>104090.39878947624</v>
      </c>
      <c r="O75" s="41">
        <f>(N75*M75)</f>
        <v>34.119999999999997</v>
      </c>
    </row>
    <row r="76" spans="12:16">
      <c r="M76">
        <f>($R$24/5)</f>
        <v>3.2779200000000004E-4</v>
      </c>
      <c r="N76" s="38">
        <f>($S$24*Params!K18)</f>
        <v>208180.79757895248</v>
      </c>
      <c r="O76" s="41">
        <f>(N76*M76)</f>
        <v>68.239999999999995</v>
      </c>
    </row>
    <row r="78" spans="12:16">
      <c r="O78" s="41">
        <f>(SUM(O73:O76))</f>
        <v>132.21499999999997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5" sqref="D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11.41085078212701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9.0201327395749775</v>
      </c>
      <c r="K4" s="4">
        <f>(J4/D10-1)</f>
        <v>1.6618070436884724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2.4211314972501449E-2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4.2868812783344987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0.79048731000000005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0.79048731000000005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69.554762945886452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11.398754881311769</v>
      </c>
      <c r="K4" s="4">
        <f>(J4/D15-1)</f>
        <v>0.1468854481074211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6.4278338628811507E-2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1.2584629374989893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0.47604482723603259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1.2271990687044907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2.5267202671344705E-2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6.5736637686198804E-5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22.342879934601346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0.3109340426897878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4.0817301984575876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8" sqref="B8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0.64702181963236727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34.375519204082828</v>
      </c>
      <c r="K4" s="4">
        <f>(J4/D18-1)</f>
        <v>-0.26179461334491883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0.19761864502885662</v>
      </c>
      <c r="M6" t="s">
        <v>11</v>
      </c>
      <c r="N6" s="19">
        <f>($B$7+$R$9)/5</f>
        <v>7.8899867417777774</v>
      </c>
      <c r="O6" s="38">
        <f>($S$7*Params!K8)</f>
        <v>1.215640925808213</v>
      </c>
      <c r="P6" s="38">
        <f>(O6*N6)</f>
        <v>9.5913907873892637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0.19761864502885662</v>
      </c>
    </row>
    <row r="7" spans="2:21">
      <c r="B7" s="19">
        <v>38.819028709999998</v>
      </c>
      <c r="C7" s="38">
        <f t="shared" ref="C7:C14" si="0">(D7/B7)</f>
        <v>0.93510840446785615</v>
      </c>
      <c r="D7" s="38">
        <v>36.299999999999997</v>
      </c>
      <c r="E7" t="s">
        <v>15</v>
      </c>
      <c r="N7" s="19">
        <f>($B$7+$R$9)/5</f>
        <v>7.8899867417777774</v>
      </c>
      <c r="O7" s="38">
        <f>($S$7*Params!K9)</f>
        <v>1.4961734471485699</v>
      </c>
      <c r="P7" s="38">
        <f>(O7*N7)</f>
        <v>11.804788661402171</v>
      </c>
      <c r="R7" s="19">
        <f>B7</f>
        <v>38.819028709999998</v>
      </c>
      <c r="S7" s="38">
        <f>(T7/R7)</f>
        <v>0.93510840446785615</v>
      </c>
      <c r="T7" s="38">
        <f>D7</f>
        <v>36.299999999999997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7.8899867417777774</v>
      </c>
      <c r="O8" s="38">
        <f>($S$7*Params!K10)</f>
        <v>2.0572384898292837</v>
      </c>
      <c r="P8" s="38">
        <f>(O8*N8)</f>
        <v>16.231584409427985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7.8899867417777774</v>
      </c>
      <c r="O9" s="38">
        <f>($C$7*Params!K11)</f>
        <v>3.7404336178714246</v>
      </c>
      <c r="P9" s="38">
        <f>(O9*N9)</f>
        <v>29.511971653505427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67.139735511724851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0.87647940712559647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53.12884073</v>
      </c>
      <c r="S17" s="38"/>
      <c r="T17" s="38">
        <f>(SUM(T5:T12))</f>
        <v>46.56633482430064</v>
      </c>
    </row>
    <row r="18" spans="2:20">
      <c r="B18" s="19">
        <f>(SUM(B5:B17))</f>
        <v>53.12884073</v>
      </c>
      <c r="D18" s="38">
        <f>(SUM(D5:D17))</f>
        <v>46.56633482430064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0.63119693352125728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34.617394439782977</v>
      </c>
      <c r="K4" s="4">
        <f>(J4/D10-1)</f>
        <v>-0.12560256529974811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1.5028834965366344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0.13592291970774517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1.2720358734368009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29.054749396905148</v>
      </c>
      <c r="K4" s="4">
        <f>(J4/D19-1)</f>
        <v>-0.25498873896201524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20.698050330000001</v>
      </c>
      <c r="C6" s="38">
        <f>(D6/B6)</f>
        <v>1.7537883723949761</v>
      </c>
      <c r="D6" s="38">
        <v>36.299999999999997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20.698050330000001</v>
      </c>
      <c r="S6" s="38">
        <f>(T6/R6)</f>
        <v>1.7537883723949761</v>
      </c>
      <c r="T6" s="38">
        <f>D6</f>
        <v>36.299999999999997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0.12207528567740848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0.30758276560050501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0.32041047221495322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4.1667731200000002</v>
      </c>
      <c r="O14" s="38">
        <f>($C$6*Params!K8)</f>
        <v>2.2799248841134689</v>
      </c>
      <c r="P14" s="38">
        <f>(O14*N14)</f>
        <v>9.4999297227431185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4.1667731200000002</v>
      </c>
      <c r="O15" s="38">
        <f>($C$6*Params!K9)</f>
        <v>2.806061395831962</v>
      </c>
      <c r="P15" s="38">
        <f>(O15*N15)</f>
        <v>11.692221197222301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4.1667731200000002</v>
      </c>
      <c r="O16" s="38">
        <f>($C$6*Params!K10)</f>
        <v>3.8583344192689477</v>
      </c>
      <c r="P16" s="38">
        <f>(O16*N16)</f>
        <v>16.076804146180663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4.1667731200000002</v>
      </c>
      <c r="O17" s="38">
        <f>($C$6*Params!K11)</f>
        <v>7.0151534895799044</v>
      </c>
      <c r="P17" s="38">
        <f>(O17*N17)</f>
        <v>29.230552993055746</v>
      </c>
      <c r="S17" s="38"/>
      <c r="T17" s="38"/>
    </row>
    <row r="18" spans="2:20">
      <c r="C18" s="38"/>
      <c r="D18" s="38"/>
      <c r="F18" t="s">
        <v>9</v>
      </c>
      <c r="G18" s="38">
        <f>(D19/B19)</f>
        <v>1.7074048943428592</v>
      </c>
      <c r="O18" s="38"/>
      <c r="P18" s="38"/>
      <c r="S18" s="38"/>
      <c r="T18" s="38"/>
    </row>
    <row r="19" spans="2:20">
      <c r="B19" s="1">
        <f>(SUM(B5:B18))</f>
        <v>22.841139942385979</v>
      </c>
      <c r="C19" s="38"/>
      <c r="D19" s="38">
        <f>(SUM(D5:D18))</f>
        <v>38.999074129999997</v>
      </c>
      <c r="O19" s="38"/>
      <c r="P19" s="38">
        <f>(SUM(P14:P17))</f>
        <v>66.49950805920183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22.841139942385983</v>
      </c>
      <c r="S22" s="38"/>
      <c r="T22" s="38">
        <f>(SUM(T5:T21))</f>
        <v>38.999074129999997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8.0107326806981942E-6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3.5229705123772637</v>
      </c>
      <c r="K4" s="4">
        <f>(J4/D13-1)</f>
        <v>-0.29960824803632935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1.9997191990826901E-3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34.96668566328637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27.697439110389432</v>
      </c>
      <c r="P3" s="38">
        <f>(O3*N3)</f>
        <v>20.003706024170146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186.09278995035839</v>
      </c>
      <c r="K4" s="4">
        <f>(J4/D41-1)</f>
        <v>0.62556406280034538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7.3430039892901366E-2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5.6199974299999997</v>
      </c>
      <c r="S13" s="38">
        <f>(T13/R13)</f>
        <v>19.686419500729201</v>
      </c>
      <c r="T13" s="38">
        <f>(D17+11.97*B21)</f>
        <v>110.63762699999999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0.21543020493842263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5.5952000000000002E-2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1.8454647425998182E-2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1.7382041700000002</v>
      </c>
      <c r="S15" s="38">
        <f>(T15/R15)</f>
        <v>20.365764051756933</v>
      </c>
      <c r="T15" s="38">
        <f>(D19+12.6*B22)</f>
        <v>35.399856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1.2066820299999996</v>
      </c>
      <c r="O16" s="38">
        <f>($S$13*Params!K10)</f>
        <v>43.310122901604245</v>
      </c>
      <c r="P16" s="38">
        <f>(O16*N16)</f>
        <v>52.261547022457286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5.9008974299999997</v>
      </c>
      <c r="C17" s="38">
        <f>(D17/B17)</f>
        <v>19.319095332928029</v>
      </c>
      <c r="D17" s="38">
        <v>114</v>
      </c>
      <c r="E17" t="s">
        <v>10</v>
      </c>
      <c r="N17" s="24">
        <f>(($R$13+N14+$R$21)/5)</f>
        <v>1.18919401</v>
      </c>
      <c r="O17" s="38">
        <f>($S$13*Params!K11)</f>
        <v>78.745678002916804</v>
      </c>
      <c r="P17" s="38">
        <f>(O17*N17)</f>
        <v>93.643888594457422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5.5952000000000002E-2</v>
      </c>
      <c r="C18" s="40">
        <v>0</v>
      </c>
      <c r="D18" s="26">
        <v>0</v>
      </c>
      <c r="E18" s="39">
        <f>B18*J3</f>
        <v>1.956455996232199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1.8096441700000001</v>
      </c>
      <c r="C19" s="38">
        <f t="shared" ref="C19:C32" si="1">(D19/B19)</f>
        <v>20.05919207862836</v>
      </c>
      <c r="D19" s="38">
        <v>36.299999999999997</v>
      </c>
      <c r="E19" t="s">
        <v>15</v>
      </c>
      <c r="O19" s="38"/>
      <c r="P19" s="38">
        <f>(SUM(P14:P17))</f>
        <v>215.40980036691471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0.29312308694925548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1.7926677440096648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2.0311920555607541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32.585222482811098</v>
      </c>
      <c r="P24" s="38">
        <f>(O24*N24)</f>
        <v>21.180394613827215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0.36817716</v>
      </c>
      <c r="O25" s="38">
        <f>($S$15*Params!K10)</f>
        <v>44.804680913865255</v>
      </c>
      <c r="P25" s="38">
        <f>(O25*N25)</f>
        <v>16.496060173573113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0.36320572000000001</v>
      </c>
      <c r="O26" s="38">
        <f>($S$15*Params!K11)</f>
        <v>81.463056207027734</v>
      </c>
      <c r="P26" s="38">
        <f>(O26*N26)</f>
        <v>29.587847983073978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68.427406290474295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5.3220025410000016</v>
      </c>
      <c r="C41" s="38"/>
      <c r="D41" s="38">
        <f>(SUM(D5:D40))</f>
        <v>114.47890255999997</v>
      </c>
      <c r="E41" s="38"/>
      <c r="F41" t="s">
        <v>9</v>
      </c>
      <c r="G41" s="38">
        <f>(D41/B41)</f>
        <v>21.510493780878473</v>
      </c>
      <c r="R41" s="24">
        <f>(SUM(R5:R36))</f>
        <v>5.322002540999998</v>
      </c>
      <c r="S41" s="38"/>
      <c r="T41" s="38">
        <f>(SUM(T5:T36))</f>
        <v>114.47654299999999</v>
      </c>
      <c r="V41" t="s">
        <v>9</v>
      </c>
      <c r="W41" s="38">
        <f>(T41/R41)</f>
        <v>21.510050421450941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U41" sqref="U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9.516479512444935E-2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0.88634795293910962</v>
      </c>
      <c r="K4" s="4">
        <f>(J4/D13-1)</f>
        <v>0.77269590587821924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0.21256353</v>
      </c>
      <c r="C6" s="40">
        <v>0</v>
      </c>
      <c r="D6" s="26">
        <f>(B6*C6)</f>
        <v>0</v>
      </c>
      <c r="E6" s="38">
        <f>(B6*J3)</f>
        <v>2.0228564783379744E-2</v>
      </c>
      <c r="G6" s="38"/>
      <c r="M6" t="s">
        <v>11</v>
      </c>
      <c r="N6" s="19">
        <f>($B$13/5)</f>
        <v>1.8627643800000002</v>
      </c>
      <c r="O6" s="35">
        <f>($C$5*Params!K8)</f>
        <v>7.1418695478700056E-2</v>
      </c>
      <c r="P6" s="38">
        <f>(O6*N6)</f>
        <v>0.13303620200378952</v>
      </c>
      <c r="Q6" s="38">
        <f>N6*$J$3</f>
        <v>0.17726959058782193</v>
      </c>
    </row>
    <row r="7" spans="2:17">
      <c r="C7" s="38"/>
      <c r="D7" s="38"/>
      <c r="E7" s="38"/>
      <c r="G7" s="38"/>
      <c r="N7" s="19">
        <f>($B$13/5)</f>
        <v>1.8627643800000002</v>
      </c>
      <c r="O7" s="35">
        <f>($C$5*Params!K9)</f>
        <v>8.7899932896861599E-2</v>
      </c>
      <c r="P7" s="38">
        <f>(O7*N7)</f>
        <v>0.16373686400466403</v>
      </c>
      <c r="Q7" s="38">
        <f>Q6*2</f>
        <v>0.35453918117564387</v>
      </c>
    </row>
    <row r="8" spans="2:17">
      <c r="C8" s="38"/>
      <c r="D8" s="38"/>
      <c r="E8" s="38"/>
      <c r="G8" s="38"/>
      <c r="N8" s="19">
        <f>($B$13/5)</f>
        <v>1.8627643800000002</v>
      </c>
      <c r="O8" s="35">
        <f>($C$5*Params!K10)</f>
        <v>0.12086240773318471</v>
      </c>
      <c r="P8" s="38">
        <f>(O8*N8)</f>
        <v>0.22513818800641305</v>
      </c>
      <c r="Q8" s="38">
        <f>Q6*3</f>
        <v>0.53180877176346586</v>
      </c>
    </row>
    <row r="9" spans="2:17">
      <c r="C9" s="38"/>
      <c r="D9" s="38"/>
      <c r="E9" s="38"/>
      <c r="G9" s="38"/>
      <c r="N9" s="19">
        <f>($B$13/5)</f>
        <v>1.8627643800000002</v>
      </c>
      <c r="O9" s="35">
        <f>($C$5*Params!K11)</f>
        <v>0.219749832242154</v>
      </c>
      <c r="P9" s="38">
        <f>(O9*N9)</f>
        <v>0.40934216001166007</v>
      </c>
      <c r="Q9" s="38">
        <f>Q6*4</f>
        <v>0.70907836235128774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0.93125341402652673</v>
      </c>
    </row>
    <row r="12" spans="2:17">
      <c r="C12" s="38"/>
      <c r="D12" s="38"/>
      <c r="E12" s="38"/>
      <c r="F12" t="s">
        <v>9</v>
      </c>
      <c r="G12" s="38">
        <f>(D13/B13)</f>
        <v>5.3683654827026479E-2</v>
      </c>
    </row>
    <row r="13" spans="2:17">
      <c r="B13">
        <f>(SUM(B5:B12))</f>
        <v>9.3138219000000007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tabSelected="1" topLeftCell="A199"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4.1907465226094951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8.121770691330962</v>
      </c>
      <c r="K4" s="4">
        <f>(J4/D10-1)</f>
        <v>-0.23089292695729535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1.0144707737141708E-2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5.4488466814253362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1.9380248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0.57860821689138808</v>
      </c>
      <c r="M3" t="s">
        <v>4</v>
      </c>
      <c r="N3" s="19">
        <f>(INDEX(N5:N14,MATCH(MAX(O6:O7),O5:O14,0))/0.9)</f>
        <v>11.444159870370372</v>
      </c>
      <c r="O3" s="37">
        <f>(MAX(O6:O7)*0.85)</f>
        <v>0.48540838895304461</v>
      </c>
      <c r="P3" s="38">
        <f>(O3*N3)</f>
        <v>5.5550912055975665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17.878549328320446</v>
      </c>
      <c r="K4" s="4">
        <f>(J4/D14-1)</f>
        <v>6.6463448144763015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54.306506050000003</v>
      </c>
      <c r="S5" s="38">
        <f>(T5/R5)</f>
        <v>0.3517073991542492</v>
      </c>
      <c r="T5" s="38">
        <f>(SUM(D5:D7))</f>
        <v>19.100000000000001</v>
      </c>
    </row>
    <row r="6" spans="2:20">
      <c r="B6" s="20">
        <v>0.73149458000000001</v>
      </c>
      <c r="C6" s="40">
        <v>0</v>
      </c>
      <c r="D6" s="40">
        <f>(B6*C6)</f>
        <v>0</v>
      </c>
      <c r="E6" s="38">
        <f>(B6*J3)</f>
        <v>0.42324877459951482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10.299743883333335</v>
      </c>
      <c r="O7" s="38">
        <f>($C$5*Params!K9)</f>
        <v>0.57106869288593487</v>
      </c>
      <c r="P7" s="38">
        <f>(O7*N7)</f>
        <v>5.8818612765150702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10.299743883333335</v>
      </c>
      <c r="O8" s="38">
        <f>($C$5*Params!K10)</f>
        <v>0.78521945271816052</v>
      </c>
      <c r="P8" s="38">
        <f>(O8*N8)</f>
        <v>8.0875592552082232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10.299743883333335</v>
      </c>
      <c r="O9" s="38">
        <f>($C$5*Params!K11)</f>
        <v>1.4276717322148371</v>
      </c>
      <c r="P9" s="38">
        <f>(O9*N9)</f>
        <v>14.704653191287676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33.726771083010973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7.5671216892540444E-2</v>
      </c>
    </row>
    <row r="14" spans="2:20">
      <c r="B14" s="19">
        <f>(SUM(B5:B13))</f>
        <v>30.899231650000004</v>
      </c>
      <c r="D14" s="38">
        <f>(SUM(D5:D13))</f>
        <v>2.3381824600000005</v>
      </c>
    </row>
    <row r="18" spans="14:20">
      <c r="R18">
        <f>(SUM(R5:R17))</f>
        <v>30.899231650000004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N3" sqref="N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0.1085420658676421</v>
      </c>
      <c r="M3" t="s">
        <v>4</v>
      </c>
      <c r="N3" s="29">
        <f>(INDEX(N5:N28,MATCH(MAX(O6:O7),O5:O28,0))/0.9)</f>
        <v>13.954464377777779</v>
      </c>
      <c r="O3" s="37">
        <f>(MAX(O6:O7)*0.85)</f>
        <v>8.5765186271263935E-2</v>
      </c>
      <c r="P3" s="38">
        <f>(O3*N3)</f>
        <v>1.1968072366758284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4.6449018543387854</v>
      </c>
      <c r="K4" s="4">
        <f>(J4/D13-1)</f>
        <v>1.9994800711746037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($B$5+$R$7)/5</f>
        <v>13.521972719999999</v>
      </c>
      <c r="O9" s="38">
        <f>($C$5*Params!K11)</f>
        <v>0.25225054785665862</v>
      </c>
      <c r="P9" s="38">
        <f>(O9*N9)</f>
        <v>3.4109250267227922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C12" s="38"/>
      <c r="D12" s="38"/>
      <c r="F12" t="s">
        <v>9</v>
      </c>
      <c r="G12" s="38">
        <f>(D13/B13)</f>
        <v>3.6186960170446057E-2</v>
      </c>
      <c r="O12" s="38"/>
      <c r="P12" s="38">
        <f>(SUM(P6:P9))</f>
        <v>7.8735294926453196</v>
      </c>
      <c r="R12" s="24"/>
      <c r="S12" s="38"/>
      <c r="T12" s="38"/>
    </row>
    <row r="13" spans="2:20">
      <c r="B13" s="19">
        <f>(SUM(B5:B12))</f>
        <v>42.793564110000005</v>
      </c>
      <c r="C13" s="38"/>
      <c r="D13" s="38">
        <f>(SUM(D5:D12))</f>
        <v>1.5485690000000001</v>
      </c>
      <c r="O13" s="38"/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3">
      <c r="R17" s="24"/>
      <c r="S17" s="38"/>
      <c r="T17" s="38"/>
    </row>
    <row r="18" spans="18:23">
      <c r="R18" s="24"/>
      <c r="S18" s="38"/>
      <c r="T18" s="38"/>
    </row>
    <row r="19" spans="18:23">
      <c r="R19" s="24"/>
      <c r="S19" s="38"/>
      <c r="T19" s="38"/>
    </row>
    <row r="20" spans="18:23">
      <c r="R20" s="24"/>
      <c r="S20" s="38"/>
      <c r="T20" s="38"/>
    </row>
    <row r="21" spans="18:23">
      <c r="R21" s="24"/>
      <c r="S21" s="38"/>
      <c r="T21" s="38"/>
    </row>
    <row r="22" spans="18:23">
      <c r="R22" s="24"/>
      <c r="S22" s="38"/>
      <c r="T22" s="38"/>
    </row>
    <row r="23" spans="18:23">
      <c r="R23" s="24"/>
      <c r="S23" s="38"/>
      <c r="T23" s="38"/>
      <c r="V23" s="39"/>
    </row>
    <row r="25" spans="18:23">
      <c r="S25" s="38"/>
      <c r="T25" s="38"/>
    </row>
    <row r="26" spans="18:23">
      <c r="S26" s="38"/>
      <c r="T26" s="38"/>
    </row>
    <row r="27" spans="18:23">
      <c r="S27" s="38"/>
      <c r="T27" s="38"/>
    </row>
    <row r="28" spans="18:23">
      <c r="S28" s="38"/>
      <c r="T28" s="38"/>
    </row>
    <row r="29" spans="18:23">
      <c r="S29" s="38"/>
      <c r="T29" s="38"/>
    </row>
    <row r="30" spans="18:23">
      <c r="S30" s="38"/>
      <c r="T30" s="38"/>
    </row>
    <row r="31" spans="18:23">
      <c r="S31" s="38"/>
      <c r="T31" s="38"/>
    </row>
    <row r="32" spans="18:23">
      <c r="R32" s="24">
        <f>(SUM(R5:R30))</f>
        <v>42.793564110000005</v>
      </c>
      <c r="S32" s="38"/>
      <c r="T32" s="38">
        <f>(SUM(T5:T30))</f>
        <v>1.5485690000000001</v>
      </c>
      <c r="V32" t="s">
        <v>9</v>
      </c>
      <c r="W32" s="38">
        <f>(T32/R32)</f>
        <v>3.6186960170446057E-2</v>
      </c>
    </row>
    <row r="33" spans="19:20">
      <c r="S33" s="38"/>
      <c r="T33" s="38"/>
    </row>
    <row r="34" spans="19:20">
      <c r="S34" s="38"/>
      <c r="T34" s="38"/>
    </row>
    <row r="35" spans="19:20">
      <c r="S35" s="38"/>
      <c r="T35" s="38"/>
    </row>
    <row r="36" spans="19:20">
      <c r="S36" s="38"/>
      <c r="T36" s="38"/>
    </row>
  </sheetData>
  <conditionalFormatting sqref="C5 C9:C10 G12 O8: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2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0.67257265888107998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1.9668170052464611</v>
      </c>
      <c r="K4" s="4">
        <f>(J4/D10-1)</f>
        <v>-0.34439433158451294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4.0216449531406294E-3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2.4105739849124932</v>
      </c>
      <c r="K4" s="4">
        <f>(J4/D10-1)</f>
        <v>-0.19647533836250231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0.21773511416226679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1.3246568875403988</v>
      </c>
      <c r="K4" s="4">
        <f>(J4/D9-1)</f>
        <v>-0.95411256374877507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682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2.192302703219076E-3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7.5087052601276101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-261.44529473987234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-179.18529473987235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682</v>
      </c>
      <c r="E34">
        <f t="shared" ref="E34:E40" si="1">C34*D34</f>
        <v>4265.2280000000001</v>
      </c>
      <c r="F34" s="29">
        <f t="shared" ref="F34:F40" si="2">E34*$N$5</f>
        <v>3552.9349239999997</v>
      </c>
      <c r="G34" s="38">
        <v>3.5</v>
      </c>
      <c r="H34" s="30">
        <f>G50</f>
        <v>1.5615590400000001</v>
      </c>
      <c r="I34" s="39">
        <f t="shared" ref="I34:I41" si="3">((F34-H34*D34)*$J$3-G34)</f>
        <v>1.9543431468902392</v>
      </c>
      <c r="J34">
        <v>1</v>
      </c>
      <c r="K34" s="44">
        <f t="shared" ref="K34:K40" si="4">I34*J34</f>
        <v>1.9543431468902392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682</v>
      </c>
      <c r="E35">
        <f t="shared" si="1"/>
        <v>658.81200000000001</v>
      </c>
      <c r="F35" s="29">
        <f t="shared" si="2"/>
        <v>548.79039599999999</v>
      </c>
      <c r="G35" s="38">
        <v>3.5</v>
      </c>
      <c r="H35" s="30">
        <f>G51</f>
        <v>0.21337130135885166</v>
      </c>
      <c r="I35" s="39">
        <f t="shared" si="3"/>
        <v>-2.6159075272257497</v>
      </c>
      <c r="J35">
        <v>1</v>
      </c>
      <c r="K35" s="44">
        <f t="shared" si="4"/>
        <v>-2.6159075272257497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682</v>
      </c>
      <c r="E36">
        <f t="shared" si="1"/>
        <v>580.38199999999995</v>
      </c>
      <c r="F36" s="29">
        <f t="shared" si="2"/>
        <v>483.45820599999996</v>
      </c>
      <c r="G36" s="38">
        <v>3.5</v>
      </c>
      <c r="H36" s="30">
        <f>G52</f>
        <v>0.18479602162162162</v>
      </c>
      <c r="I36" s="39">
        <f t="shared" si="3"/>
        <v>-2.71641112179499</v>
      </c>
      <c r="J36">
        <v>1</v>
      </c>
      <c r="K36" s="44">
        <f t="shared" si="4"/>
        <v>-2.71641112179499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648</v>
      </c>
      <c r="E37">
        <f t="shared" si="1"/>
        <v>551.44799999999998</v>
      </c>
      <c r="F37" s="29">
        <f t="shared" si="2"/>
        <v>459.35618399999998</v>
      </c>
      <c r="G37" s="38">
        <v>0</v>
      </c>
      <c r="H37" s="30">
        <f>G52</f>
        <v>0.18479602162162162</v>
      </c>
      <c r="I37" s="39">
        <f t="shared" si="3"/>
        <v>0.74452433002470197</v>
      </c>
      <c r="J37">
        <v>3</v>
      </c>
      <c r="K37" s="44">
        <f t="shared" si="4"/>
        <v>2.2335729900741059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590</v>
      </c>
      <c r="E38">
        <f t="shared" si="1"/>
        <v>502.09</v>
      </c>
      <c r="F38" s="29">
        <f t="shared" si="2"/>
        <v>418.24096999999995</v>
      </c>
      <c r="G38" s="38">
        <v>0</v>
      </c>
      <c r="H38" s="30">
        <f>H37</f>
        <v>0.18479602162162162</v>
      </c>
      <c r="I38" s="39">
        <f t="shared" si="3"/>
        <v>0.67788480665829332</v>
      </c>
      <c r="J38">
        <v>1</v>
      </c>
      <c r="K38" s="44">
        <f t="shared" si="4"/>
        <v>0.67788480665829332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542</v>
      </c>
      <c r="E39">
        <f t="shared" si="1"/>
        <v>461.24199999999996</v>
      </c>
      <c r="F39" s="29">
        <f t="shared" si="2"/>
        <v>384.21458599999994</v>
      </c>
      <c r="G39" s="38">
        <v>0</v>
      </c>
      <c r="H39" s="30">
        <f>H38</f>
        <v>0.18479602162162162</v>
      </c>
      <c r="I39" s="39">
        <f t="shared" si="3"/>
        <v>0.62273485628609315</v>
      </c>
      <c r="J39">
        <v>1</v>
      </c>
      <c r="K39" s="44">
        <f t="shared" si="4"/>
        <v>0.62273485628609315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9.0742629170377592E-2</v>
      </c>
      <c r="J40" s="16">
        <v>1</v>
      </c>
      <c r="K40" s="46">
        <f t="shared" si="4"/>
        <v>9.0742629170377592E-2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408</v>
      </c>
      <c r="E41">
        <f>(C41*D41)</f>
        <v>347.20799999999997</v>
      </c>
      <c r="F41" s="29">
        <f>(E41*$N$5)</f>
        <v>289.22426399999995</v>
      </c>
      <c r="G41" s="38">
        <v>0</v>
      </c>
      <c r="H41" s="29">
        <f>(H37)</f>
        <v>0.18479602162162162</v>
      </c>
      <c r="I41" s="39">
        <f t="shared" si="3"/>
        <v>0.46877457816370116</v>
      </c>
      <c r="J41">
        <v>1</v>
      </c>
      <c r="K41" s="44">
        <f>(I41*J41)</f>
        <v>0.46877457816370116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2.7023532601276106</v>
      </c>
      <c r="P46">
        <f>(O46/J3)</f>
        <v>1232.6551694524665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0.30123292452948958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33.17028828205909</v>
      </c>
      <c r="K4" s="4">
        <f>(J4/D13-1)</f>
        <v>-9.8389364171624805E-2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0.19409762752302945</v>
      </c>
      <c r="M6" t="s">
        <v>11</v>
      </c>
      <c r="N6" s="1">
        <f>($B$13/5)</f>
        <v>22.023016464000001</v>
      </c>
      <c r="O6" s="38">
        <f>($S$7*Params!K8)</f>
        <v>0.44172427277870546</v>
      </c>
      <c r="P6" s="38">
        <f>(O6*N6)</f>
        <v>9.7281009319538576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0.19409762752302945</v>
      </c>
    </row>
    <row r="7" spans="2:21">
      <c r="B7" s="1">
        <v>106.83134912</v>
      </c>
      <c r="C7" s="38">
        <f>(D7/B7)</f>
        <v>0.33978790213746574</v>
      </c>
      <c r="D7" s="38">
        <v>36.299999999999997</v>
      </c>
      <c r="E7" t="s">
        <v>15</v>
      </c>
      <c r="N7" s="1">
        <f>($B$13/5)</f>
        <v>22.023016464000001</v>
      </c>
      <c r="O7" s="38">
        <f>($S$7*Params!K9)</f>
        <v>0.54366064341994524</v>
      </c>
      <c r="P7" s="38">
        <f>(O7*N7)</f>
        <v>11.973047300866288</v>
      </c>
      <c r="R7" s="29">
        <f>B7</f>
        <v>106.83134912</v>
      </c>
      <c r="S7" s="38">
        <f>(T7/R7)</f>
        <v>0.33978790213746574</v>
      </c>
      <c r="T7" s="38">
        <f>D7</f>
        <v>36.299999999999997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22.023016464000001</v>
      </c>
      <c r="O8" s="38">
        <f>($C$7*Params!K10)</f>
        <v>0.7475333847024247</v>
      </c>
      <c r="P8" s="38">
        <f>(O8*N8)</f>
        <v>16.462940038691144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22.023016464000001</v>
      </c>
      <c r="O9" s="38">
        <f>($C$7*Params!K11)</f>
        <v>1.3591516085498629</v>
      </c>
      <c r="P9" s="38">
        <f>(O9*N9)</f>
        <v>29.932618252165717</v>
      </c>
    </row>
    <row r="10" spans="2:21">
      <c r="N10" s="1"/>
      <c r="P10" s="38"/>
    </row>
    <row r="11" spans="2:21">
      <c r="P11" s="38">
        <f>(SUM(P6:P9))</f>
        <v>68.096706523677</v>
      </c>
    </row>
    <row r="12" spans="2:21">
      <c r="F12" t="s">
        <v>9</v>
      </c>
      <c r="G12" s="35">
        <f>(D13/B13)</f>
        <v>0.33410533611632137</v>
      </c>
    </row>
    <row r="13" spans="2:21">
      <c r="B13" s="1">
        <f>(SUM(B5:B12))</f>
        <v>110.11508232</v>
      </c>
      <c r="D13" s="38">
        <f>(SUM(D5:D12))</f>
        <v>36.79003659</v>
      </c>
      <c r="R13" s="1">
        <f>(SUM(R5:R12))</f>
        <v>110.11508232</v>
      </c>
      <c r="T13" s="38">
        <f>(SUM(T5:T12))</f>
        <v>36.79003659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0.1091475915590835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6.9076306593790422</v>
      </c>
      <c r="K4" s="4">
        <f>(J4/D14-1)</f>
        <v>-0.2969950877216454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5.9404109346278003E-2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5.9404109346278003E-2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2023-10-30T16:14:54Z</dcterms:modified>
</cp:coreProperties>
</file>