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50" l="1"/>
  <c r="T2"/>
  <c r="C26" i="2" l="1"/>
  <c r="C15" i="1" l="1"/>
  <c r="C4"/>
  <c r="C39"/>
  <c r="C29"/>
  <c r="Q2" l="1"/>
  <c r="C47" l="1"/>
  <c r="C44" l="1"/>
  <c r="C45" l="1"/>
  <c r="C48"/>
  <c r="C26"/>
  <c r="C18"/>
  <c r="C46" l="1"/>
  <c r="C17" l="1"/>
  <c r="C41" l="1"/>
  <c r="C31" l="1"/>
  <c r="C36" l="1"/>
  <c r="C25"/>
  <c r="C22"/>
  <c r="C40" l="1"/>
  <c r="C33" l="1"/>
  <c r="C34" l="1"/>
  <c r="C30" l="1"/>
  <c r="C37" l="1"/>
  <c r="C23" l="1"/>
  <c r="C20"/>
  <c r="C19"/>
  <c r="C49" l="1"/>
  <c r="C21" l="1"/>
  <c r="C24" l="1"/>
  <c r="C27" l="1"/>
  <c r="C38"/>
  <c r="C32"/>
  <c r="C28"/>
  <c r="C12" l="1"/>
  <c r="C13" l="1"/>
  <c r="C42" l="1"/>
  <c r="C43" l="1"/>
  <c r="C14" l="1"/>
  <c r="C35" l="1"/>
  <c r="C16" l="1"/>
  <c r="C7" l="1"/>
  <c r="D40" l="1"/>
  <c r="D7"/>
  <c r="E7" s="1"/>
  <c r="Q3"/>
  <c r="D47"/>
  <c r="D23"/>
  <c r="D12"/>
  <c r="D35"/>
  <c r="D33"/>
  <c r="D20"/>
  <c r="D48"/>
  <c r="D46"/>
  <c r="D50"/>
  <c r="D42"/>
  <c r="D39"/>
  <c r="D41"/>
  <c r="D15"/>
  <c r="D34"/>
  <c r="D49"/>
  <c r="D29"/>
  <c r="D25"/>
  <c r="D14"/>
  <c r="D27"/>
  <c r="N9"/>
  <c r="N8"/>
  <c r="D32"/>
  <c r="D44"/>
  <c r="D45"/>
  <c r="D30"/>
  <c r="M9"/>
  <c r="D43"/>
  <c r="D24"/>
  <c r="M8"/>
  <c r="D18"/>
  <c r="D17"/>
  <c r="D13"/>
  <c r="D36"/>
  <c r="D37"/>
  <c r="D38"/>
  <c r="D28"/>
  <c r="D19"/>
  <c r="D21"/>
  <c r="D26"/>
  <c r="D22"/>
  <c r="D31"/>
  <c r="D16"/>
  <c r="N10" l="1"/>
  <c r="M10"/>
  <c r="N11" l="1"/>
  <c r="M11"/>
  <c r="M12" l="1"/>
  <c r="N12"/>
  <c r="M13" l="1"/>
  <c r="N13"/>
  <c r="N14" l="1"/>
  <c r="M14"/>
  <c r="N15" l="1"/>
  <c r="M15"/>
  <c r="N16" l="1"/>
  <c r="M16"/>
  <c r="N17" l="1"/>
  <c r="M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M26" l="1"/>
  <c r="N26"/>
  <c r="M27" l="1"/>
  <c r="N27"/>
  <c r="M28" l="1"/>
  <c r="N28"/>
  <c r="N29" l="1"/>
  <c r="M29"/>
  <c r="M30" l="1"/>
  <c r="N30"/>
  <c r="M31" l="1"/>
  <c r="N31"/>
  <c r="N32" l="1"/>
  <c r="M32"/>
  <c r="N33" l="1"/>
  <c r="M33"/>
  <c r="N34" l="1"/>
  <c r="M34"/>
  <c r="N35" l="1"/>
  <c r="M35"/>
  <c r="M36" l="1"/>
  <c r="N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<sst xmlns="http://schemas.openxmlformats.org/spreadsheetml/2006/main" count="100" uniqueCount="62">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</sst>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1114.1310361550213</c:v>
                </c:pt>
                <c:pt idx="1">
                  <c:v>1111.0276377330258</c:v>
                </c:pt>
                <c:pt idx="2">
                  <c:v>216.03674451252721</c:v>
                </c:pt>
                <c:pt idx="3">
                  <c:v>957.14969798499976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1114.1310361550213</v>
          </cell>
        </row>
      </sheetData>
      <sheetData sheetId="1">
        <row r="4">
          <cell r="J4">
            <v>1111.0276377330258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2.1504133224491766</v>
          </cell>
        </row>
      </sheetData>
      <sheetData sheetId="4">
        <row r="46">
          <cell r="M46">
            <v>82.26</v>
          </cell>
          <cell r="O46">
            <v>4.5337163511599439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43.219391817033724</v>
          </cell>
        </row>
      </sheetData>
      <sheetData sheetId="8">
        <row r="4">
          <cell r="J4">
            <v>8.0990368954566652</v>
          </cell>
        </row>
      </sheetData>
      <sheetData sheetId="9">
        <row r="4">
          <cell r="J4">
            <v>17.548686787721021</v>
          </cell>
        </row>
      </sheetData>
      <sheetData sheetId="10">
        <row r="4">
          <cell r="J4">
            <v>11.35628912301493</v>
          </cell>
        </row>
      </sheetData>
      <sheetData sheetId="11">
        <row r="4">
          <cell r="J4">
            <v>47.121641396581481</v>
          </cell>
        </row>
      </sheetData>
      <sheetData sheetId="12">
        <row r="4">
          <cell r="J4">
            <v>1.8575316596518798</v>
          </cell>
        </row>
      </sheetData>
      <sheetData sheetId="13">
        <row r="4">
          <cell r="J4">
            <v>172.6305020072549</v>
          </cell>
        </row>
      </sheetData>
      <sheetData sheetId="14">
        <row r="4">
          <cell r="J4">
            <v>4.6301689664236303</v>
          </cell>
        </row>
      </sheetData>
      <sheetData sheetId="15">
        <row r="4">
          <cell r="J4">
            <v>36.280318181818075</v>
          </cell>
        </row>
      </sheetData>
      <sheetData sheetId="16">
        <row r="4">
          <cell r="J4">
            <v>5.7111787456106944</v>
          </cell>
        </row>
      </sheetData>
      <sheetData sheetId="17">
        <row r="4">
          <cell r="J4">
            <v>9.589568998216162</v>
          </cell>
        </row>
      </sheetData>
      <sheetData sheetId="18">
        <row r="4">
          <cell r="J4">
            <v>12.193804352242264</v>
          </cell>
        </row>
      </sheetData>
      <sheetData sheetId="19">
        <row r="4">
          <cell r="J4">
            <v>8.1644864975710032</v>
          </cell>
        </row>
      </sheetData>
      <sheetData sheetId="20">
        <row r="4">
          <cell r="J4">
            <v>12.053549381163007</v>
          </cell>
        </row>
      </sheetData>
      <sheetData sheetId="21">
        <row r="4">
          <cell r="J4">
            <v>2.9596263257327036</v>
          </cell>
        </row>
      </sheetData>
      <sheetData sheetId="22">
        <row r="4">
          <cell r="J4">
            <v>31.392376234767468</v>
          </cell>
        </row>
      </sheetData>
      <sheetData sheetId="23">
        <row r="4">
          <cell r="J4">
            <v>46.426314866024299</v>
          </cell>
        </row>
      </sheetData>
      <sheetData sheetId="24">
        <row r="4">
          <cell r="J4">
            <v>37.131307756279206</v>
          </cell>
        </row>
      </sheetData>
      <sheetData sheetId="25">
        <row r="4">
          <cell r="J4">
            <v>37.076931157110195</v>
          </cell>
        </row>
      </sheetData>
      <sheetData sheetId="26">
        <row r="4">
          <cell r="J4">
            <v>3.7593501958105802</v>
          </cell>
        </row>
      </sheetData>
      <sheetData sheetId="27">
        <row r="4">
          <cell r="J4">
            <v>216.03674451252721</v>
          </cell>
        </row>
      </sheetData>
      <sheetData sheetId="28">
        <row r="4">
          <cell r="J4">
            <v>0.99023692891749282</v>
          </cell>
        </row>
      </sheetData>
      <sheetData sheetId="29">
        <row r="4">
          <cell r="J4">
            <v>10.277183258805307</v>
          </cell>
        </row>
      </sheetData>
      <sheetData sheetId="30">
        <row r="4">
          <cell r="J4">
            <v>20.525996655505519</v>
          </cell>
        </row>
      </sheetData>
      <sheetData sheetId="31">
        <row r="4">
          <cell r="J4">
            <v>5.814467206157194</v>
          </cell>
        </row>
      </sheetData>
      <sheetData sheetId="32">
        <row r="4">
          <cell r="J4">
            <v>2.2497920685931181</v>
          </cell>
        </row>
      </sheetData>
      <sheetData sheetId="33">
        <row r="4">
          <cell r="J4">
            <v>2.2411632944801463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T2" sqref="T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v>16.97</v>
      </c>
      <c r="M2" t="s">
        <v>61</v>
      </c>
      <c r="N2" s="9">
        <v>188.09</v>
      </c>
      <c r="P2" t="s">
        <v>8</v>
      </c>
      <c r="Q2" s="10">
        <f>N2+K2+H2</f>
        <v>205.25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5.9916442602961965E-2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3425.6039090987933</v>
      </c>
      <c r="D7" s="20">
        <f>(C7*[1]Feuil1!$K$2-C4)/C4</f>
        <v>0.27739039112344738</v>
      </c>
      <c r="E7" s="31">
        <f>C7-C7/(1+D7)</f>
        <v>743.88347899126666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1114.1310361550213</v>
      </c>
    </row>
    <row r="9" spans="2:20">
      <c r="M9" s="17" t="str">
        <f>IF(C13&gt;C7*[2]Params!F8,B13,"Others")</f>
        <v>BTC</v>
      </c>
      <c r="N9" s="18">
        <f>IF(C13&gt;C7*0.1,C13,C7)</f>
        <v>1111.0276377330258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216.03674451252721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957.14969798499976</v>
      </c>
    </row>
    <row r="12" spans="2:20">
      <c r="B12" s="7" t="s">
        <v>19</v>
      </c>
      <c r="C12" s="1">
        <f>[2]ETH!J4</f>
        <v>1114.1310361550213</v>
      </c>
      <c r="D12" s="20">
        <f>C12/$C$7</f>
        <v>0.32523638626046714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1111.0276377330258</v>
      </c>
      <c r="D13" s="20">
        <f t="shared" ref="D13:D50" si="0">C13/$C$7</f>
        <v>0.32433044427057378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216.03674451252721</v>
      </c>
      <c r="D14" s="20">
        <f t="shared" si="0"/>
        <v>6.3065301840270871E-2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61</v>
      </c>
      <c r="C15" s="1">
        <f>$N$2</f>
        <v>188.09</v>
      </c>
      <c r="D15" s="20">
        <f t="shared" si="0"/>
        <v>5.4907106890090707E-2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172.6305020072549</v>
      </c>
      <c r="D16" s="20">
        <f t="shared" si="0"/>
        <v>5.0394180584838973E-2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82.26</v>
      </c>
      <c r="D17" s="20">
        <f t="shared" si="0"/>
        <v>2.4013284134078692E-2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2.0186221710084388E-2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47.121641396581481</v>
      </c>
      <c r="D19" s="20">
        <f>C19/$C$7</f>
        <v>1.3755718012646191E-2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46.426314866024299</v>
      </c>
      <c r="D20" s="20">
        <f t="shared" si="0"/>
        <v>1.3552738757306625E-2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43.219391817033724</v>
      </c>
      <c r="D21" s="20">
        <f t="shared" si="0"/>
        <v>1.2616575927601585E-2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57</v>
      </c>
      <c r="C22" s="9">
        <f>[2]MINA!$J$4</f>
        <v>37.131307756279206</v>
      </c>
      <c r="D22" s="20">
        <f t="shared" si="0"/>
        <v>1.0839346504029328E-2</v>
      </c>
      <c r="M22" s="17" t="str">
        <f>IF(OR(M21="",M21="Others"),"",IF(C26&gt;C7*[2]Params!F8,B26,"Others"))</f>
        <v/>
      </c>
      <c r="N22" s="18"/>
    </row>
    <row r="23" spans="2:17">
      <c r="B23" s="22" t="s">
        <v>38</v>
      </c>
      <c r="C23" s="9">
        <f>[2]NEAR!$J$4</f>
        <v>37.076931157110195</v>
      </c>
      <c r="D23" s="20">
        <f t="shared" si="0"/>
        <v>1.0823472923600318E-2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36.280318181818075</v>
      </c>
      <c r="D24" s="20">
        <f t="shared" si="0"/>
        <v>1.0590926197116201E-2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49</v>
      </c>
      <c r="C25" s="1">
        <f>[2]LUNC!J4</f>
        <v>31.392376234767468</v>
      </c>
      <c r="D25" s="20">
        <f t="shared" si="0"/>
        <v>9.1640414559855405E-3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22</v>
      </c>
      <c r="C26" s="1">
        <f>-[2]BIGTIME!$C$4</f>
        <v>22.666666666666668</v>
      </c>
      <c r="D26" s="20">
        <f t="shared" si="0"/>
        <v>6.6168381599698159E-3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20.525996655505519</v>
      </c>
      <c r="D27" s="20">
        <f t="shared" si="0"/>
        <v>5.9919352033041941E-3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17.548686787721021</v>
      </c>
      <c r="D28" s="20">
        <f t="shared" si="0"/>
        <v>5.1228008997507603E-3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16.97</v>
      </c>
      <c r="D29" s="20">
        <f t="shared" si="0"/>
        <v>4.9538710400597544E-3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52</v>
      </c>
      <c r="C30" s="9">
        <f>[2]LDO!$J$4</f>
        <v>12.193804352242264</v>
      </c>
      <c r="D30" s="20">
        <f t="shared" si="0"/>
        <v>3.5596072038142335E-3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12.053549381163007</v>
      </c>
      <c r="D31" s="20">
        <f t="shared" si="0"/>
        <v>3.5186640665452913E-3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11.35628912301493</v>
      </c>
      <c r="D32" s="20">
        <f t="shared" si="0"/>
        <v>3.3151203187418532E-3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10.277183258805307</v>
      </c>
      <c r="D33" s="20">
        <f t="shared" si="0"/>
        <v>3.0001084572293781E-3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9.589568998216162</v>
      </c>
      <c r="D34" s="20">
        <f t="shared" si="0"/>
        <v>2.7993805625761859E-3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54</v>
      </c>
      <c r="C35" s="9">
        <f>[2]LINK!$J$4</f>
        <v>8.1644864975710032</v>
      </c>
      <c r="D35" s="20">
        <f t="shared" si="0"/>
        <v>2.3833714329567408E-3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8.0990368954566652</v>
      </c>
      <c r="D36" s="20">
        <f t="shared" si="0"/>
        <v>2.3642654289203436E-3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37</v>
      </c>
      <c r="C37" s="9">
        <f>[2]GRT!$J$4</f>
        <v>5.814467206157194</v>
      </c>
      <c r="D37" s="20">
        <f t="shared" si="0"/>
        <v>1.6973553745409117E-3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33</v>
      </c>
      <c r="C38" s="1">
        <f>[2]EGLD!$J$4</f>
        <v>5.7111787456106944</v>
      </c>
      <c r="D38" s="20">
        <f t="shared" si="0"/>
        <v>1.6672034762808259E-3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7" t="s">
        <v>1</v>
      </c>
      <c r="C39" s="1">
        <f>$T$2</f>
        <v>5.4</v>
      </c>
      <c r="D39" s="20">
        <f t="shared" si="0"/>
        <v>1.5763643851692797E-3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4.6301689664236303</v>
      </c>
      <c r="D40" s="20">
        <f t="shared" si="0"/>
        <v>1.3516358251826415E-3</v>
      </c>
    </row>
    <row r="41" spans="2:14">
      <c r="B41" s="7" t="s">
        <v>28</v>
      </c>
      <c r="C41" s="1">
        <f>[2]ATLAS!O46</f>
        <v>4.5337163511599439</v>
      </c>
      <c r="D41" s="20">
        <f t="shared" si="0"/>
        <v>1.3234794423015101E-3</v>
      </c>
    </row>
    <row r="42" spans="2:14">
      <c r="B42" s="22" t="s">
        <v>56</v>
      </c>
      <c r="C42" s="9">
        <f>[2]SHIB!$J$4</f>
        <v>3.7593501958105802</v>
      </c>
      <c r="D42" s="20">
        <f t="shared" si="0"/>
        <v>1.0974269926027696E-3</v>
      </c>
    </row>
    <row r="43" spans="2:14">
      <c r="B43" s="22" t="s">
        <v>23</v>
      </c>
      <c r="C43" s="9">
        <f>[2]LUNA!J4</f>
        <v>2.9596263257327036</v>
      </c>
      <c r="D43" s="20">
        <f t="shared" si="0"/>
        <v>8.63972135795268E-4</v>
      </c>
    </row>
    <row r="44" spans="2:14">
      <c r="B44" s="22" t="s">
        <v>50</v>
      </c>
      <c r="C44" s="9">
        <f>[2]KAVA!$J$4</f>
        <v>2.2497920685931181</v>
      </c>
      <c r="D44" s="20">
        <f t="shared" si="0"/>
        <v>6.5675779462342815E-4</v>
      </c>
    </row>
    <row r="45" spans="2:14">
      <c r="B45" s="22" t="s">
        <v>40</v>
      </c>
      <c r="C45" s="9">
        <f>[2]SHPING!$J$4</f>
        <v>2.2411632944801463</v>
      </c>
      <c r="D45" s="20">
        <f t="shared" si="0"/>
        <v>6.5423888866058383E-4</v>
      </c>
    </row>
    <row r="46" spans="2:14">
      <c r="B46" s="7" t="s">
        <v>25</v>
      </c>
      <c r="C46" s="1">
        <f>[2]POLIS!J4</f>
        <v>2.1504133224491766</v>
      </c>
      <c r="D46" s="20">
        <f t="shared" si="0"/>
        <v>6.2774721757452297E-4</v>
      </c>
    </row>
    <row r="47" spans="2:14">
      <c r="B47" s="22" t="s">
        <v>36</v>
      </c>
      <c r="C47" s="9">
        <f>[2]AMP!$J$4</f>
        <v>1.8575316596518798</v>
      </c>
      <c r="D47" s="20">
        <f t="shared" si="0"/>
        <v>5.4224939862955685E-4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4.953268518561423E-4</v>
      </c>
    </row>
    <row r="49" spans="2:4">
      <c r="B49" s="22" t="s">
        <v>43</v>
      </c>
      <c r="C49" s="9">
        <f>[2]TRX!$J$4</f>
        <v>0.99023692891749282</v>
      </c>
      <c r="D49" s="20">
        <f t="shared" si="0"/>
        <v>2.890693014120258E-4</v>
      </c>
    </row>
    <row r="50" spans="2:4">
      <c r="B50" s="7" t="s">
        <v>5</v>
      </c>
      <c r="C50" s="1">
        <f>H$2</f>
        <v>0.19</v>
      </c>
      <c r="D50" s="20">
        <f t="shared" si="0"/>
        <v>5.5464672811511687E-5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2023-11-10T23:27:28Z</dcterms:modified>
</cp:coreProperties>
</file>