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7884160"/>
        <axId val="87886080"/>
      </lineChart>
      <dateAx>
        <axId val="8788416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7886080"/>
        <crosses val="autoZero"/>
        <lblOffset val="100"/>
      </dateAx>
      <valAx>
        <axId val="8788608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788416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U21" sqref="U2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2298.791306350437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0.00662968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0.11612225</v>
      </c>
      <c r="C35" s="56">
        <f>(D35/B35)</f>
        <v/>
      </c>
      <c r="D35" s="57" t="n">
        <v>195.09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0.02350642</v>
      </c>
      <c r="C36" s="56">
        <f>(D36/B36)</f>
        <v/>
      </c>
      <c r="D36" s="57" t="n">
        <v>40.3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0.05362452</v>
      </c>
      <c r="C40" s="56">
        <f>(D40/B40)</f>
        <v/>
      </c>
      <c r="D40" s="57" t="n">
        <v>99.15000000000001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0.2260207544899892</v>
      </c>
      <c r="M3" t="inlineStr">
        <is>
          <t>Objectif :</t>
        </is>
      </c>
      <c r="N3" s="58">
        <f>(INDEX(N5:N23,MATCH(MAX(O6),O5:O23,0))/0.85)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0.56550478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1.674467568013381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13.4383682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0.58097436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10.95569361618979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0.02672101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40.2184087925344</v>
      </c>
      <c r="M3" t="inlineStr">
        <is>
          <t>Objectif :</t>
        </is>
      </c>
      <c r="N3" s="58">
        <f>(INDEX(N5:N23,MATCH(MAX(O20:O22,O6:O8),O5:O23,0))/0.85)</f>
        <v/>
      </c>
      <c r="O3" s="56">
        <f>(MAX(O20:O22,O6:O8)*0.75)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2.53731589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0.01610688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0.7101086</v>
      </c>
      <c r="C10" s="55">
        <f>(D10/B10)</f>
        <v/>
      </c>
      <c r="D10" s="55" t="n">
        <v>10.71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0.0036563264184827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  <row r="19">
      <c r="K19" s="56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34" sqref="I3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312.3948552672022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0.00234465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0.56393247</v>
      </c>
      <c r="C11" s="55">
        <f>(D11/B11)</f>
        <v/>
      </c>
      <c r="D11" s="55" t="n">
        <v>160.17</v>
      </c>
      <c r="E11" t="inlineStr">
        <is>
          <t>DCA1</t>
        </is>
      </c>
      <c r="P11" s="55">
        <f>(SUM(P6:P9))</f>
        <v/>
      </c>
    </row>
    <row r="12">
      <c r="B12" s="81" t="n">
        <v>0.14160213</v>
      </c>
      <c r="C12" s="55">
        <f>(D12/B12)</f>
        <v/>
      </c>
      <c r="D12" s="55" t="n">
        <v>40.3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/>
    <row r="22">
      <c r="N22" s="58" t="n"/>
      <c r="O22" s="55" t="n"/>
      <c r="P22" s="55" t="n"/>
    </row>
    <row r="23">
      <c r="N23" s="58" t="n"/>
      <c r="O23" s="55" t="n"/>
      <c r="P23" s="55" t="n"/>
    </row>
    <row r="24">
      <c r="N24" s="58" t="n"/>
      <c r="O24" s="55" t="n"/>
      <c r="P24" s="55" t="n"/>
    </row>
    <row r="25">
      <c r="N25" s="58" t="n"/>
      <c r="O25" s="55" t="n"/>
      <c r="P25" s="55" t="n"/>
    </row>
    <row r="26">
      <c r="P26" s="55" t="n"/>
    </row>
    <row r="27">
      <c r="P27" s="55" t="n"/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0.09094861901913395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0.27837795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13" sqref="J1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8.262778111031734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7.1567479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0.07339092999999999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B5+B11+B12</f>
        <v/>
      </c>
      <c r="S6" s="55">
        <f>(T6/R6)</f>
        <v/>
      </c>
      <c r="T6" s="55">
        <f>D5+B11*5.54+B12*5.61077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3*($B$14-$B$11-B12)/5+B12+B11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  <c r="R10" s="58">
        <f>B12-B12</f>
        <v/>
      </c>
      <c r="S10" s="55" t="n">
        <v>0</v>
      </c>
      <c r="T10" s="56">
        <f>D12-B12*5.61077</f>
        <v/>
      </c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B12" s="58" t="n">
        <v>-1.53</v>
      </c>
      <c r="C12" s="55">
        <f>(D12/B12)</f>
        <v/>
      </c>
      <c r="D12" s="55" t="n">
        <v>-13.78562829</v>
      </c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71.3572514592983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59" t="n">
        <v>0.00294605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t="n">
        <v>-0.02475</v>
      </c>
      <c r="C7" s="55">
        <f>D7/B7</f>
        <v/>
      </c>
      <c r="D7" s="55">
        <f>-1.42154421</f>
        <v/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B7</f>
        <v/>
      </c>
      <c r="S7" s="55" t="n">
        <v>0</v>
      </c>
      <c r="T7" s="55">
        <f>(D7)</f>
        <v/>
      </c>
    </row>
    <row r="8">
      <c r="B8" s="58">
        <f>-0.0247</f>
        <v/>
      </c>
      <c r="C8" s="55">
        <f>D8/B8</f>
        <v/>
      </c>
      <c r="D8" s="55" t="n">
        <v>-1.70058209</v>
      </c>
      <c r="N8" s="58">
        <f>($B$13-$B$7)/5</f>
        <v/>
      </c>
      <c r="O8" s="55">
        <f>($C$5*[1]Params!K10)</f>
        <v/>
      </c>
      <c r="P8" s="55">
        <f>(O8*N8)</f>
        <v/>
      </c>
      <c r="R8" s="1">
        <f>(B8)</f>
        <v/>
      </c>
      <c r="S8" s="55" t="n">
        <v>0</v>
      </c>
      <c r="T8" s="55">
        <f>(D8)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  <c r="R9" s="1" t="n"/>
      <c r="S9" s="55" t="n"/>
      <c r="T9" s="55" t="n"/>
    </row>
    <row r="10">
      <c r="R10" s="1" t="n"/>
      <c r="S10" s="55" t="n"/>
      <c r="T10" s="55" t="n"/>
    </row>
    <row r="11">
      <c r="P11" s="55">
        <f>(SUM(P6:P9))</f>
        <v/>
      </c>
      <c r="R11" s="1" t="n"/>
      <c r="S11" s="55" t="n"/>
      <c r="T11" s="56" t="n"/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0.1822521151529191</v>
      </c>
      <c r="M3" t="inlineStr">
        <is>
          <t>Objectif :</t>
        </is>
      </c>
      <c r="N3" s="67">
        <f>(INDEX(N5:N29,MATCH(MAX(O6:O8),O5:O29,0))/0.85)</f>
        <v/>
      </c>
      <c r="O3" s="84">
        <f>(MAX(O6:O8)*0.75)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41973.15220034974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0.00035083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0.00699648</v>
      </c>
      <c r="C23" s="55">
        <f>(D23/B23)</f>
        <v/>
      </c>
      <c r="D23" s="55" t="n">
        <v>171.6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0.00155952</v>
      </c>
      <c r="C24" s="55">
        <f>(D24/B24)</f>
        <v/>
      </c>
      <c r="D24" s="55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0.00180774</v>
      </c>
      <c r="C34" s="55">
        <f>(D34/B34)</f>
        <v/>
      </c>
      <c r="D34" s="55" t="n">
        <v>49.85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9.322610391865842</v>
      </c>
      <c r="M3" t="inlineStr">
        <is>
          <t>Objectif :</t>
        </is>
      </c>
      <c r="N3" s="58">
        <f>(INDEX(N5:N18,MATCH(MAX(O6:O7),O5:O18,0))/0.85)</f>
        <v/>
      </c>
      <c r="O3" s="56">
        <f>(MAX(O6:O7)*0.75)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5">
        <f>(D5/B5)</f>
        <v/>
      </c>
      <c r="D5" s="55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0.00227986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0.8777517786851002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2.76112443654805</v>
      </c>
      <c r="M3" t="inlineStr">
        <is>
          <t>Objectif :</t>
        </is>
      </c>
      <c r="N3" s="58">
        <f>(INDEX(N5:N16,MATCH(MAX(O6),O5:O16,0))/0.85)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5.94703068</v>
      </c>
      <c r="C5" s="55">
        <f>(D5/B5)</f>
        <v/>
      </c>
      <c r="D5" s="55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0.01789175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s="1" t="n">
        <v>-1.193</v>
      </c>
      <c r="C7" s="56">
        <f>D7/B7</f>
        <v/>
      </c>
      <c r="D7" s="55">
        <f>-3.38566736</f>
        <v/>
      </c>
      <c r="N7" s="1">
        <f>2*($B$10+$N$6)/5-$N$6</f>
        <v/>
      </c>
      <c r="O7" s="55">
        <f>($C$5*[1]Params!K9)</f>
        <v/>
      </c>
      <c r="P7" s="55">
        <f>(O7*N7)</f>
        <v/>
      </c>
    </row>
    <row r="8">
      <c r="N8" s="1">
        <f>2*($B$10+$N$6)/5-$N$6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2*($B$10+$N$6)/5-$N$6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1" sqref="O3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15.55425873684568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5">
        <f>(D5/B5)</f>
        <v/>
      </c>
      <c r="D5" s="55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0.0023743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74.70518004043306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0.00117176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O12" sqref="O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0.8572585896458758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0.05613469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B36" sqref="B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0.0001404939376264649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C37/2.6</f>
        <v/>
      </c>
      <c r="O12" s="68">
        <f>(-B37-B36)*1.2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4869.87327423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41" sqref="R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0.9738147507307314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0.32032096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43.74684495</v>
      </c>
      <c r="C7" s="55">
        <f>(D7/B7)</f>
        <v/>
      </c>
      <c r="D7" s="55" t="n">
        <v>40.3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47"/>
    <col width="9.140625" customWidth="1" style="14" min="148" max="16384"/>
  </cols>
  <sheetData>
    <row r="1"/>
    <row r="2"/>
    <row r="3">
      <c r="I3" t="inlineStr">
        <is>
          <t>Actual Price :</t>
        </is>
      </c>
      <c r="J3" s="77" t="n">
        <v>0.02812341547603378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0.05103492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1.34837570345121</v>
      </c>
      <c r="M3" t="inlineStr">
        <is>
          <t>Objectif :</t>
        </is>
      </c>
      <c r="N3" s="58">
        <f>(INDEX(N5:N31,MATCH(MAX(O6:O7),O5:O31,0))/0.85)</f>
        <v/>
      </c>
      <c r="O3" s="56">
        <f>(MAX(O6:O7)*0.75)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52.2477</v>
      </c>
      <c r="C5" s="55">
        <f>(D5/B5)</f>
        <v/>
      </c>
      <c r="D5" s="55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(D5)</f>
        <v/>
      </c>
    </row>
    <row r="6">
      <c r="B6" s="79" t="n">
        <v>0.33743671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-B8</f>
        <v/>
      </c>
      <c r="O6" s="55">
        <f>($C$5*[1]Params!K8)</f>
        <v/>
      </c>
      <c r="P6" s="55">
        <f>-D8</f>
        <v/>
      </c>
      <c r="Q6" t="inlineStr">
        <is>
          <t>Done</t>
        </is>
      </c>
      <c r="R6" s="79" t="n">
        <v>0.33622555</v>
      </c>
      <c r="S6" s="60" t="n">
        <v>0</v>
      </c>
      <c r="T6" s="61">
        <f>(R6*S6)</f>
        <v/>
      </c>
      <c r="U6" s="55">
        <f>(E6)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-B9</f>
        <v/>
      </c>
      <c r="O7" s="55">
        <f>P7/N7</f>
        <v/>
      </c>
      <c r="P7" s="55">
        <f>-D9</f>
        <v/>
      </c>
      <c r="Q7" t="inlineStr">
        <is>
          <t>Done</t>
        </is>
      </c>
      <c r="R7" s="67">
        <f>(B7)</f>
        <v/>
      </c>
      <c r="S7" s="55" t="n">
        <v>0</v>
      </c>
      <c r="T7" s="57">
        <f>(D7)</f>
        <v/>
      </c>
    </row>
    <row r="8">
      <c r="B8" s="67" t="n">
        <v>-10.99</v>
      </c>
      <c r="C8" s="56">
        <f>D8/B8</f>
        <v/>
      </c>
      <c r="D8" s="55">
        <f>-12.41601718</f>
        <v/>
      </c>
      <c r="N8" s="67">
        <f>3*($B$11-$B$8-$B$9)/5+$B$8+$B$9</f>
        <v/>
      </c>
      <c r="O8" s="55">
        <f>($C$5*[1]Params!K10)</f>
        <v/>
      </c>
      <c r="P8" s="55">
        <f>(O8*N8)</f>
        <v/>
      </c>
      <c r="R8" s="67">
        <f>B8</f>
        <v/>
      </c>
      <c r="S8" s="55">
        <f>T8/R8</f>
        <v/>
      </c>
      <c r="T8" s="55">
        <f>D8</f>
        <v/>
      </c>
      <c r="V8" s="56" t="n"/>
    </row>
    <row r="9">
      <c r="B9" s="67" t="n">
        <v>-10.99</v>
      </c>
      <c r="C9" s="56">
        <f>D9/B9</f>
        <v/>
      </c>
      <c r="D9" s="55" t="n">
        <v>-13.55613194</v>
      </c>
      <c r="N9" s="67">
        <f>3*($B$11-$B$8-$B$9)/5+$B$8+$B$9</f>
        <v/>
      </c>
      <c r="O9" s="55">
        <f>($C$5*[1]Params!K11)</f>
        <v/>
      </c>
      <c r="P9" s="55">
        <f>(O9*N9)</f>
        <v/>
      </c>
      <c r="R9" s="67">
        <f>B9</f>
        <v/>
      </c>
      <c r="S9" s="55">
        <f>T9/R9</f>
        <v/>
      </c>
      <c r="T9" s="55">
        <f>D9</f>
        <v/>
      </c>
      <c r="V9" s="56" t="n"/>
    </row>
    <row r="10">
      <c r="F10" t="inlineStr">
        <is>
          <t>Moy</t>
        </is>
      </c>
      <c r="G10" s="55">
        <f>(D11/B11)</f>
        <v/>
      </c>
      <c r="R10" s="1" t="n"/>
      <c r="S10" s="55" t="n"/>
      <c r="T10" s="55" t="n"/>
      <c r="V10" s="56" t="n"/>
    </row>
    <row r="11">
      <c r="B11" s="67">
        <f>(SUM(B5:B10))</f>
        <v/>
      </c>
      <c r="D11" s="55">
        <f>(SUM(D5:D10))</f>
        <v/>
      </c>
      <c r="P11" s="55">
        <f>(SUM(P6:P9))</f>
        <v/>
      </c>
      <c r="R11" s="1" t="n"/>
      <c r="S11" s="55" t="n"/>
      <c r="T11" s="55" t="n"/>
    </row>
    <row r="12">
      <c r="R12" s="1" t="n"/>
      <c r="S12" s="55" t="n"/>
      <c r="T12" s="56" t="n"/>
    </row>
    <row r="13">
      <c r="R13" s="1" t="n"/>
      <c r="S13" s="55" t="n"/>
      <c r="T13" s="55" t="n"/>
    </row>
    <row r="14">
      <c r="R14" s="1" t="n"/>
      <c r="S14" s="55" t="n"/>
      <c r="T14" s="55" t="n"/>
    </row>
    <row r="15">
      <c r="S15" s="55" t="n"/>
      <c r="T15" s="55" t="n"/>
    </row>
    <row r="16">
      <c r="S16" s="55" t="n"/>
      <c r="T16" s="55" t="n"/>
    </row>
    <row r="17">
      <c r="S17" s="55" t="n"/>
      <c r="T17" s="55" t="n"/>
    </row>
    <row r="18">
      <c r="S18" s="55" t="n"/>
      <c r="T18" s="55" t="n"/>
    </row>
    <row r="19"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S22" s="55" t="n"/>
      <c r="T22" s="55" t="n"/>
    </row>
    <row r="23">
      <c r="J23" s="58" t="n"/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 G10 O8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3.607442749273858</v>
      </c>
      <c r="M3" t="inlineStr">
        <is>
          <t>Objectif :</t>
        </is>
      </c>
      <c r="N3" s="58">
        <f>(INDEX(N5:N31,MATCH(MAX(O6:O8,O14:O15),O5:O31,0))/0.85)</f>
        <v/>
      </c>
      <c r="O3" s="56">
        <f>(MAX(O6:O8,O14:O16)*0.75)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(B25*J3)</f>
        <v/>
      </c>
      <c r="K4" s="4">
        <f>(J4/D25-1)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22.61366053</v>
      </c>
      <c r="C6" s="55">
        <f>(D6/B6)</f>
        <v/>
      </c>
      <c r="D6" s="55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B6+B19+B21+B23</f>
        <v/>
      </c>
      <c r="S6" s="55">
        <f>(T6/R6)</f>
        <v/>
      </c>
      <c r="T6" s="55">
        <f>D6+B19*1.74+B21*1.7718+B23*1.7718</f>
        <v/>
      </c>
      <c r="U6" s="55">
        <f>(E6)</f>
        <v/>
      </c>
    </row>
    <row r="7">
      <c r="B7" s="2" t="n">
        <v>0.10078277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-B22</f>
        <v/>
      </c>
      <c r="O8" s="55">
        <f>P8/N8</f>
        <v/>
      </c>
      <c r="P8" s="55">
        <f>-D22</f>
        <v/>
      </c>
      <c r="Q8" t="inlineStr">
        <is>
          <t>Done</t>
        </is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R14" s="1">
        <f>B22</f>
        <v/>
      </c>
      <c r="S14" s="55">
        <f>T14/R14</f>
        <v/>
      </c>
      <c r="T14" s="55">
        <f>D22</f>
        <v/>
      </c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R15" s="1">
        <f>B23-B23</f>
        <v/>
      </c>
      <c r="S15" s="55" t="n">
        <v>0</v>
      </c>
      <c r="T15" s="55">
        <f>D23-B23*1.7718</f>
        <v/>
      </c>
    </row>
    <row r="16">
      <c r="B16" s="1" t="n">
        <v>0.419286856535433</v>
      </c>
      <c r="C16" s="55">
        <f>(D16/B16)</f>
        <v/>
      </c>
      <c r="D16" s="55" t="n">
        <v>0.709744</v>
      </c>
      <c r="N16" s="1">
        <f>-B23</f>
        <v/>
      </c>
      <c r="O16" s="55">
        <f>P16/N16</f>
        <v/>
      </c>
      <c r="P16" s="55">
        <f>-D23</f>
        <v/>
      </c>
      <c r="Q16" t="inlineStr">
        <is>
          <t>Done</t>
        </is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4*(($B$6+$R$8+$R$7)/5)-N15-N14-N16</f>
        <v/>
      </c>
      <c r="O17" s="55">
        <f>($S$6*[1]Params!K11)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B22" s="1" t="n">
        <v>-0.37933818</v>
      </c>
      <c r="C22" s="55">
        <f>D22/B22</f>
        <v/>
      </c>
      <c r="D22" s="55" t="n">
        <v>-1.381056</v>
      </c>
      <c r="O22" s="55" t="n"/>
      <c r="P22" s="55" t="n"/>
      <c r="S22" s="55" t="n"/>
      <c r="T22" s="55" t="n"/>
    </row>
    <row r="23">
      <c r="B23" s="1" t="n">
        <v>-4.82</v>
      </c>
      <c r="C23" s="55">
        <f>D23/B23</f>
        <v/>
      </c>
      <c r="D23" s="55">
        <f>-18.93992355</f>
        <v/>
      </c>
      <c r="O23" s="55" t="n"/>
      <c r="P23" s="55" t="n"/>
      <c r="S23" s="55" t="n"/>
      <c r="T23" s="55" t="n"/>
    </row>
    <row r="24">
      <c r="C24" s="55" t="n"/>
      <c r="D24" s="55" t="n"/>
      <c r="F24" t="inlineStr">
        <is>
          <t>Moy</t>
        </is>
      </c>
      <c r="G24" s="55">
        <f>(D25/B25)</f>
        <v/>
      </c>
      <c r="S24" s="55" t="n"/>
      <c r="T24" s="55" t="n"/>
    </row>
    <row r="25">
      <c r="B25" s="1">
        <f>(SUM(B5:B24))</f>
        <v/>
      </c>
      <c r="C25" s="55" t="n"/>
      <c r="D25" s="55">
        <f>(SUM(D5:D24))</f>
        <v/>
      </c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68"/>
    <col width="9.140625" customWidth="1" style="14" min="16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0.5746994625062605</v>
      </c>
      <c r="M3" t="inlineStr">
        <is>
          <t>Objectif :</t>
        </is>
      </c>
      <c r="N3" s="67">
        <f>(INDEX(N5:N22,MATCH(MAX(O6:O8),O5:O22,0))/0.85)</f>
        <v/>
      </c>
      <c r="O3" s="56">
        <f>(MAX(O6:O8)*0.75)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0.07514534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inlineStr">
        <is>
          <t>Done</t>
        </is>
      </c>
      <c r="R7" s="67" t="n"/>
      <c r="S7" s="55" t="n"/>
      <c r="T7" s="55" t="n"/>
      <c r="U7" s="56" t="n"/>
    </row>
    <row r="8">
      <c r="B8" s="67" t="n">
        <v>-1.89</v>
      </c>
      <c r="C8" s="55">
        <f>D8/B8</f>
        <v/>
      </c>
      <c r="D8" s="55" t="n">
        <v>-1.04446569</v>
      </c>
      <c r="N8" s="67">
        <f>-B8</f>
        <v/>
      </c>
      <c r="O8" s="55">
        <f>P8/N8</f>
        <v/>
      </c>
      <c r="P8" s="55">
        <f>-D8</f>
        <v/>
      </c>
      <c r="Q8" s="56" t="inlineStr">
        <is>
          <t>Done</t>
        </is>
      </c>
      <c r="R8" s="67" t="n"/>
      <c r="S8" s="55" t="n"/>
      <c r="T8" s="55" t="n"/>
    </row>
    <row r="9">
      <c r="B9" s="67" t="n"/>
      <c r="C9" s="55" t="n"/>
      <c r="D9" s="55" t="n"/>
      <c r="N9" s="67">
        <f>4*($B$14-B7-B8)/5+B7+B8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41" sqref="X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1.044204123828295e-05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259.07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0.004769154108724052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E44" sqref="E4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104.769843784961</v>
      </c>
      <c r="M3" t="inlineStr">
        <is>
          <t>Objectif :</t>
        </is>
      </c>
      <c r="N3" s="58">
        <f>(INDEX(N5:N26,MATCH(MAX(O6:O9,O23:O25,O14:O17),O5:O26,0))/0.85)</f>
        <v/>
      </c>
      <c r="O3" s="56">
        <f>(MAX(O14:O17,O23:O25,O6:O9)*0.75)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(B46*J3)</f>
        <v/>
      </c>
      <c r="K4" s="4">
        <f>(J4/D46-1)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(B17+B21+B37-N16-N17)</f>
        <v/>
      </c>
      <c r="S13" s="55">
        <f>(T13/R13)</f>
        <v/>
      </c>
      <c r="T13" s="55">
        <f>(D17+11.97*B21+B37*19.42078-N16*19.42078-N17*20.2879)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I14" s="58" t="n"/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6.0534095</v>
      </c>
      <c r="C17" s="55">
        <f>(D17/B17)</f>
        <v/>
      </c>
      <c r="D17" s="55" t="n">
        <v>123.54</v>
      </c>
      <c r="E17" t="inlineStr">
        <is>
          <t>DCA1</t>
        </is>
      </c>
      <c r="N17" s="58">
        <f>-B42</f>
        <v/>
      </c>
      <c r="O17" s="55">
        <f>P17/N17</f>
        <v/>
      </c>
      <c r="P17" s="55">
        <f>-D42</f>
        <v/>
      </c>
      <c r="Q17" t="inlineStr">
        <is>
          <t>Done</t>
        </is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0.0630336</v>
      </c>
      <c r="C18" s="60" t="n">
        <v>0</v>
      </c>
      <c r="D18" s="61" t="n">
        <v>0</v>
      </c>
      <c r="E18" s="56">
        <f>B18*J3</f>
        <v/>
      </c>
      <c r="N18" s="58" t="n"/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1.87547299</v>
      </c>
      <c r="C19" s="55">
        <f>(D19/B19)</f>
        <v/>
      </c>
      <c r="D19" s="55" t="n">
        <v>40.3</v>
      </c>
      <c r="E19" t="inlineStr">
        <is>
          <t>DCA2</t>
        </is>
      </c>
      <c r="O19" s="55" t="n"/>
      <c r="P19" s="55">
        <f>(SUM(P14:P17))</f>
        <v/>
      </c>
      <c r="R19" s="58">
        <f>(B26+B27)+B43+B44</f>
        <v/>
      </c>
      <c r="S19" s="55" t="n">
        <v>0</v>
      </c>
      <c r="T19" s="55">
        <f>(D26+D27)+D43+D44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4*($B$19+R19)/5-$N$25-N24-N23</f>
        <v/>
      </c>
      <c r="O26" s="55">
        <f>($S$15*[1]Params!K11)</f>
        <v/>
      </c>
      <c r="P26" s="55">
        <f>O26*N26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R29" s="58">
        <f>B42-B42</f>
        <v/>
      </c>
      <c r="S29" s="55" t="n">
        <v>0</v>
      </c>
      <c r="T29" s="55">
        <f>-P17+N17*20.2879</f>
        <v/>
      </c>
      <c r="U29" t="inlineStr">
        <is>
          <t>DCA1 4/5</t>
        </is>
      </c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R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  <c r="U33" s="56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B42" s="58" t="n">
        <v>-1.23</v>
      </c>
      <c r="C42" s="55">
        <f>D42/B42</f>
        <v/>
      </c>
      <c r="D42" s="55" t="n">
        <v>-136.74053841</v>
      </c>
      <c r="E42" s="55" t="n"/>
      <c r="S42" s="55" t="n"/>
      <c r="T42" s="55" t="n"/>
    </row>
    <row r="43">
      <c r="B43" s="58" t="n">
        <v>-0.375</v>
      </c>
      <c r="C43" s="55">
        <f>D43/B43</f>
        <v/>
      </c>
      <c r="D43" s="55" t="n">
        <v>-46.12956124</v>
      </c>
      <c r="E43" s="55" t="n"/>
      <c r="S43" s="55" t="n"/>
      <c r="T43" s="55" t="n"/>
    </row>
    <row r="44">
      <c r="B44" s="58" t="n">
        <v>0.42808296</v>
      </c>
      <c r="C44" s="55">
        <f>D44/B44</f>
        <v/>
      </c>
      <c r="D44" s="55" t="n">
        <v>43.5</v>
      </c>
      <c r="E44" s="55" t="n"/>
      <c r="S44" s="55" t="n"/>
      <c r="T44" s="55" t="n"/>
    </row>
    <row r="45">
      <c r="C45" s="55" t="n"/>
      <c r="D45" s="55" t="n"/>
      <c r="E45" s="55" t="n"/>
      <c r="S45" s="55" t="n"/>
      <c r="T45" s="55" t="n"/>
    </row>
    <row r="46">
      <c r="B46" s="58">
        <f>(SUM(B5:B45))</f>
        <v/>
      </c>
      <c r="C46" s="55" t="n"/>
      <c r="D46" s="55">
        <f>(SUM(D5:D45))</f>
        <v/>
      </c>
      <c r="E46" s="55" t="n"/>
      <c r="F46" t="inlineStr">
        <is>
          <t>Moy</t>
        </is>
      </c>
      <c r="G46" s="55">
        <f>(D46/B46)</f>
        <v/>
      </c>
      <c r="R46" s="58">
        <f>(SUM(R5:R36))</f>
        <v/>
      </c>
      <c r="S46" s="55" t="n"/>
      <c r="T46" s="55">
        <f>(SUM(T5:T36))</f>
        <v/>
      </c>
      <c r="V46" t="inlineStr">
        <is>
          <t>Moy</t>
        </is>
      </c>
      <c r="W46" s="55">
        <f>(T46/R46)</f>
        <v/>
      </c>
    </row>
    <row r="47">
      <c r="M47" s="58" t="n"/>
      <c r="S47" s="55" t="n"/>
      <c r="T47" s="55" t="n"/>
    </row>
    <row r="48"/>
    <row r="49"/>
    <row r="50">
      <c r="N50" s="58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0.1056430001830275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0.24928606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7.633925095733583</v>
      </c>
      <c r="M3" t="inlineStr">
        <is>
          <t>Objectif :</t>
        </is>
      </c>
      <c r="N3" s="19">
        <f>(INDEX(N5:N14,MATCH(MAX(O6),O5:O14,0))/0.85)</f>
        <v/>
      </c>
      <c r="O3" s="84">
        <f>(MAX(O6)*0.75)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5">
        <f>(D5/B5)</f>
        <v/>
      </c>
      <c r="D5" s="55" t="n">
        <v>12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5">
        <f>(T5/R5)</f>
        <v/>
      </c>
      <c r="T5" s="55">
        <f>D5-5.49217*N6</f>
        <v/>
      </c>
    </row>
    <row r="6">
      <c r="B6" s="2" t="n">
        <v>0.00260596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-B7</f>
        <v/>
      </c>
      <c r="O6" s="77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0</f>
        <v/>
      </c>
      <c r="T6" s="60">
        <f>(D6)</f>
        <v/>
      </c>
    </row>
    <row r="7">
      <c r="B7">
        <f>-0.409</f>
        <v/>
      </c>
      <c r="C7" s="55">
        <f>D7/B7</f>
        <v/>
      </c>
      <c r="D7" s="55">
        <f>-3.0961407</f>
        <v/>
      </c>
      <c r="E7" s="55" t="n"/>
      <c r="G7" s="55" t="n"/>
      <c r="H7" s="55" t="n"/>
      <c r="J7" s="55" t="n"/>
      <c r="N7" s="1">
        <f>2*($B$5+$B$6)/5-$N$6</f>
        <v/>
      </c>
      <c r="O7" s="77">
        <f>($C$5*[1]Params!K9)</f>
        <v/>
      </c>
      <c r="P7" s="55">
        <f>(O7*N7)</f>
        <v/>
      </c>
      <c r="R7" s="58">
        <f>B7-B7</f>
        <v/>
      </c>
      <c r="S7" s="55" t="n">
        <v>0</v>
      </c>
      <c r="T7" s="55">
        <f>D7-B7*5.49217</f>
        <v/>
      </c>
      <c r="U7" t="inlineStr">
        <is>
          <t>DCA4 1/5</t>
        </is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  <c r="R8" s="19" t="n"/>
      <c r="S8" s="56" t="n"/>
      <c r="T8" s="56" t="n"/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  <row r="14"/>
    <row r="15"/>
    <row r="16"/>
    <row r="17"/>
    <row r="18">
      <c r="R18">
        <f>(SUM(R5:R17))</f>
        <v/>
      </c>
      <c r="T18" s="55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0.6218132606087009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0.80824723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31"/>
    <col width="9.140625" customWidth="1" style="14" min="132" max="16384"/>
  </cols>
  <sheetData>
    <row r="1"/>
    <row r="2"/>
    <row r="3">
      <c r="I3" t="inlineStr">
        <is>
          <t>Actual Price :</t>
        </is>
      </c>
      <c r="J3" s="77" t="n">
        <v>12.37188700498354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1.01669631</v>
      </c>
      <c r="C5" s="55">
        <f>(D5/B5)</f>
        <v/>
      </c>
      <c r="D5" s="55" t="n">
        <v>12.9993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0.00035157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31"/>
    <col width="9.140625" customWidth="1" style="14" min="132" max="16384"/>
  </cols>
  <sheetData>
    <row r="1"/>
    <row r="2"/>
    <row r="3">
      <c r="I3" t="inlineStr">
        <is>
          <t>Actual Price :</t>
        </is>
      </c>
      <c r="J3" s="77" t="n">
        <v>3.086672002657927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3.5565704</v>
      </c>
      <c r="C5" s="55">
        <f>(D5/B5)</f>
        <v/>
      </c>
      <c r="D5" s="55" t="n">
        <v>10.9989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6.1e-05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0.4327028812006398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0.00601233664372406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31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8.699999999999999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7.3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(-270/3)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N4" sqref="N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38"/>
    <col width="9.140625" customWidth="1" style="14" min="13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10.89976862169155</v>
      </c>
      <c r="M3" t="inlineStr">
        <is>
          <t>Objectif :</t>
        </is>
      </c>
      <c r="N3" s="58">
        <f>(INDEX(N5:N21,MATCH(MAX(O6:O8),O5:O21,0))/0.85)</f>
        <v/>
      </c>
      <c r="O3" s="56">
        <f>(MAX(O6:O8)*0.75)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1.071e-05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0.6051900075589486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0.73149443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114.98538983</v>
      </c>
      <c r="C7" s="55">
        <f>(D7/B7)</f>
        <v/>
      </c>
      <c r="D7" s="55" t="n">
        <v>40.3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2023-12-29T21:29:21Z</dcterms:modified>
  <cp:lastModifiedBy>Tiko</cp:lastModifiedBy>
</cp:coreProperties>
</file>