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C4" i="6"/>
  <c r="B14" i="39" l="1"/>
  <c r="N9" s="1"/>
  <c r="N8"/>
  <c r="T6"/>
  <c r="S6"/>
  <c r="R6"/>
  <c r="N6"/>
  <c r="E6"/>
  <c r="D6"/>
  <c r="D14" s="1"/>
  <c r="G13" s="1"/>
  <c r="T5"/>
  <c r="T18" s="1"/>
  <c r="R5"/>
  <c r="R18" s="1"/>
  <c r="C5"/>
  <c r="O9" s="1"/>
  <c r="P9" s="1"/>
  <c r="J4"/>
  <c r="K4" s="1"/>
  <c r="B14" i="38"/>
  <c r="N9" s="1"/>
  <c r="N8"/>
  <c r="T6"/>
  <c r="S6"/>
  <c r="R6"/>
  <c r="O6"/>
  <c r="E6"/>
  <c r="D6"/>
  <c r="D14" s="1"/>
  <c r="T5"/>
  <c r="T18" s="1"/>
  <c r="R5"/>
  <c r="R18" s="1"/>
  <c r="C5"/>
  <c r="O8" s="1"/>
  <c r="P8" s="1"/>
  <c r="J4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B10" i="36"/>
  <c r="N9"/>
  <c r="N8"/>
  <c r="O7"/>
  <c r="P7" s="1"/>
  <c r="N7"/>
  <c r="N6"/>
  <c r="E6"/>
  <c r="D6"/>
  <c r="D10" s="1"/>
  <c r="C5"/>
  <c r="O9" s="1"/>
  <c r="P9" s="1"/>
  <c r="J4"/>
  <c r="D13" i="35"/>
  <c r="B13"/>
  <c r="G12"/>
  <c r="N9"/>
  <c r="N8"/>
  <c r="N7"/>
  <c r="Q6"/>
  <c r="Q9" s="1"/>
  <c r="N6"/>
  <c r="E6"/>
  <c r="D6"/>
  <c r="C5"/>
  <c r="O9" s="1"/>
  <c r="P9" s="1"/>
  <c r="J4"/>
  <c r="K4" s="1"/>
  <c r="D41" i="34"/>
  <c r="C41"/>
  <c r="C40"/>
  <c r="D39"/>
  <c r="C39"/>
  <c r="D38"/>
  <c r="C38"/>
  <c r="C37"/>
  <c r="C36"/>
  <c r="C35"/>
  <c r="C34"/>
  <c r="B34"/>
  <c r="D33"/>
  <c r="C33" s="1"/>
  <c r="C32"/>
  <c r="C31"/>
  <c r="C30"/>
  <c r="D29"/>
  <c r="C29"/>
  <c r="T28"/>
  <c r="S28"/>
  <c r="R28"/>
  <c r="B28"/>
  <c r="C28" s="1"/>
  <c r="R27"/>
  <c r="C27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T21"/>
  <c r="R21"/>
  <c r="V21" s="1"/>
  <c r="C21"/>
  <c r="R20"/>
  <c r="C20"/>
  <c r="T19"/>
  <c r="R19"/>
  <c r="V19" s="1"/>
  <c r="C19"/>
  <c r="T18"/>
  <c r="R18"/>
  <c r="E18"/>
  <c r="T17"/>
  <c r="R17"/>
  <c r="C17"/>
  <c r="T16"/>
  <c r="S16" s="1"/>
  <c r="R16"/>
  <c r="O16"/>
  <c r="P16" s="1"/>
  <c r="N16"/>
  <c r="R26" s="1"/>
  <c r="C16"/>
  <c r="T15"/>
  <c r="S15"/>
  <c r="O26" s="1"/>
  <c r="R15"/>
  <c r="N26" s="1"/>
  <c r="O15"/>
  <c r="N15"/>
  <c r="P15" s="1"/>
  <c r="B15"/>
  <c r="E15" s="1"/>
  <c r="T14"/>
  <c r="S14"/>
  <c r="R14"/>
  <c r="O14"/>
  <c r="N14"/>
  <c r="N17" s="1"/>
  <c r="B14"/>
  <c r="E14" s="1"/>
  <c r="T13"/>
  <c r="S13"/>
  <c r="O17" s="1"/>
  <c r="P17" s="1"/>
  <c r="R13"/>
  <c r="D13"/>
  <c r="B13"/>
  <c r="T12"/>
  <c r="S12" s="1"/>
  <c r="R12"/>
  <c r="E12"/>
  <c r="T11"/>
  <c r="S11"/>
  <c r="R11"/>
  <c r="C11"/>
  <c r="T10"/>
  <c r="S10"/>
  <c r="C10"/>
  <c r="U9"/>
  <c r="S9"/>
  <c r="R9"/>
  <c r="O9"/>
  <c r="N9"/>
  <c r="P9" s="1"/>
  <c r="B9"/>
  <c r="C9" s="1"/>
  <c r="R8"/>
  <c r="T8" s="1"/>
  <c r="P8"/>
  <c r="O8"/>
  <c r="N8"/>
  <c r="C8"/>
  <c r="B8"/>
  <c r="T7"/>
  <c r="R7"/>
  <c r="P7"/>
  <c r="O7" s="1"/>
  <c r="N7"/>
  <c r="C7"/>
  <c r="T6"/>
  <c r="O6"/>
  <c r="N6"/>
  <c r="P6" s="1"/>
  <c r="P11" s="1"/>
  <c r="B6"/>
  <c r="R6" s="1"/>
  <c r="S5"/>
  <c r="D5"/>
  <c r="D43" s="1"/>
  <c r="B5"/>
  <c r="R5" s="1"/>
  <c r="D10" i="33"/>
  <c r="G9" s="1"/>
  <c r="B10"/>
  <c r="N9"/>
  <c r="N8"/>
  <c r="O7"/>
  <c r="P7" s="1"/>
  <c r="N7"/>
  <c r="N6"/>
  <c r="C5"/>
  <c r="O9" s="1"/>
  <c r="P9" s="1"/>
  <c r="K4"/>
  <c r="J4"/>
  <c r="B13" i="32"/>
  <c r="N9"/>
  <c r="N8"/>
  <c r="N7"/>
  <c r="N6"/>
  <c r="E6"/>
  <c r="D6"/>
  <c r="D13" s="1"/>
  <c r="G12" s="1"/>
  <c r="C5"/>
  <c r="O9" s="1"/>
  <c r="P9" s="1"/>
  <c r="J4"/>
  <c r="K4" s="1"/>
  <c r="B14" i="31"/>
  <c r="N9"/>
  <c r="N8"/>
  <c r="N7"/>
  <c r="Q7" s="1"/>
  <c r="T6"/>
  <c r="R6"/>
  <c r="Q6"/>
  <c r="O6"/>
  <c r="P6" s="1"/>
  <c r="N6"/>
  <c r="E6"/>
  <c r="U6" s="1"/>
  <c r="D6"/>
  <c r="D14" s="1"/>
  <c r="T5"/>
  <c r="T17" s="1"/>
  <c r="R5"/>
  <c r="R17" s="1"/>
  <c r="C5"/>
  <c r="O9" s="1"/>
  <c r="P9" s="1"/>
  <c r="J4"/>
  <c r="B21" i="30"/>
  <c r="C19"/>
  <c r="E18"/>
  <c r="C18"/>
  <c r="C17"/>
  <c r="C16"/>
  <c r="C15"/>
  <c r="P14"/>
  <c r="O14"/>
  <c r="N14"/>
  <c r="C14"/>
  <c r="C13"/>
  <c r="C12"/>
  <c r="T11"/>
  <c r="R11"/>
  <c r="C11"/>
  <c r="T10"/>
  <c r="S10"/>
  <c r="R10"/>
  <c r="C10"/>
  <c r="T9"/>
  <c r="V9" s="1"/>
  <c r="R9"/>
  <c r="N9"/>
  <c r="D9"/>
  <c r="D21" s="1"/>
  <c r="C9"/>
  <c r="T8"/>
  <c r="V8" s="1"/>
  <c r="R8"/>
  <c r="N17" s="1"/>
  <c r="N8"/>
  <c r="C8"/>
  <c r="T7"/>
  <c r="R7"/>
  <c r="N7"/>
  <c r="E7"/>
  <c r="U6"/>
  <c r="T6"/>
  <c r="S6"/>
  <c r="O15" s="1"/>
  <c r="R6"/>
  <c r="P6"/>
  <c r="N6"/>
  <c r="C6"/>
  <c r="O17" s="1"/>
  <c r="T5"/>
  <c r="S5" s="1"/>
  <c r="R5"/>
  <c r="R24" s="1"/>
  <c r="C5"/>
  <c r="O9" s="1"/>
  <c r="P9" s="1"/>
  <c r="J4"/>
  <c r="B10" i="29"/>
  <c r="N9"/>
  <c r="N8"/>
  <c r="O7"/>
  <c r="P7" s="1"/>
  <c r="N7"/>
  <c r="E7"/>
  <c r="D7"/>
  <c r="N6"/>
  <c r="E6"/>
  <c r="D6"/>
  <c r="D10" s="1"/>
  <c r="C5"/>
  <c r="O9" s="1"/>
  <c r="P9" s="1"/>
  <c r="J4"/>
  <c r="B10" i="28"/>
  <c r="N9" s="1"/>
  <c r="N7"/>
  <c r="E6"/>
  <c r="D6"/>
  <c r="D10" s="1"/>
  <c r="G9" s="1"/>
  <c r="C5"/>
  <c r="O7" s="1"/>
  <c r="P7" s="1"/>
  <c r="J4"/>
  <c r="K4" s="1"/>
  <c r="B16" i="27"/>
  <c r="D16" s="1"/>
  <c r="T9" s="1"/>
  <c r="D15"/>
  <c r="B15"/>
  <c r="B18" s="1"/>
  <c r="J4" s="1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N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S26" s="1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B39" s="1"/>
  <c r="S8"/>
  <c r="R8"/>
  <c r="C8"/>
  <c r="R7"/>
  <c r="T7" s="1"/>
  <c r="D7"/>
  <c r="T6"/>
  <c r="R6"/>
  <c r="N6"/>
  <c r="O6" s="1"/>
  <c r="P6" s="1"/>
  <c r="D6"/>
  <c r="T5"/>
  <c r="R5"/>
  <c r="D5"/>
  <c r="D39" s="1"/>
  <c r="G39" s="1"/>
  <c r="D20" i="25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5"/>
  <c r="D22" s="1"/>
  <c r="B15" i="24"/>
  <c r="C13"/>
  <c r="C12"/>
  <c r="C11"/>
  <c r="C10"/>
  <c r="C9"/>
  <c r="T8"/>
  <c r="R8"/>
  <c r="U8" s="1"/>
  <c r="C8"/>
  <c r="T7"/>
  <c r="S7" s="1"/>
  <c r="R7"/>
  <c r="C7"/>
  <c r="O8" s="1"/>
  <c r="R6"/>
  <c r="E6"/>
  <c r="D6"/>
  <c r="D15" s="1"/>
  <c r="G14" s="1"/>
  <c r="T5"/>
  <c r="S5"/>
  <c r="R5"/>
  <c r="N9" s="1"/>
  <c r="C5"/>
  <c r="J4"/>
  <c r="K4" s="1"/>
  <c r="B11" i="23"/>
  <c r="R9"/>
  <c r="D9"/>
  <c r="T9" s="1"/>
  <c r="C9"/>
  <c r="T8"/>
  <c r="R8"/>
  <c r="P8"/>
  <c r="N8"/>
  <c r="N9" s="1"/>
  <c r="C8"/>
  <c r="R7"/>
  <c r="P7"/>
  <c r="O7"/>
  <c r="N7"/>
  <c r="D7"/>
  <c r="T7" s="1"/>
  <c r="R6"/>
  <c r="N6"/>
  <c r="E6"/>
  <c r="D6"/>
  <c r="T6" s="1"/>
  <c r="S6" s="1"/>
  <c r="T5"/>
  <c r="R5"/>
  <c r="R22" s="1"/>
  <c r="C5"/>
  <c r="O9" s="1"/>
  <c r="J4"/>
  <c r="B10" i="22"/>
  <c r="N9"/>
  <c r="N8"/>
  <c r="N7"/>
  <c r="N6"/>
  <c r="E6"/>
  <c r="D6"/>
  <c r="D10" s="1"/>
  <c r="G9" s="1"/>
  <c r="C5"/>
  <c r="O7" s="1"/>
  <c r="P7" s="1"/>
  <c r="J4"/>
  <c r="K4" s="1"/>
  <c r="D10" i="21"/>
  <c r="B10"/>
  <c r="N9"/>
  <c r="G9"/>
  <c r="N8"/>
  <c r="N7"/>
  <c r="N6"/>
  <c r="C5"/>
  <c r="O9" s="1"/>
  <c r="P9" s="1"/>
  <c r="J4"/>
  <c r="K4" s="1"/>
  <c r="B12" i="20"/>
  <c r="C10"/>
  <c r="T9"/>
  <c r="R9"/>
  <c r="N9"/>
  <c r="C9"/>
  <c r="T8"/>
  <c r="R8"/>
  <c r="C8"/>
  <c r="T7"/>
  <c r="R7"/>
  <c r="P7"/>
  <c r="N7"/>
  <c r="O7" s="1"/>
  <c r="C7"/>
  <c r="R6"/>
  <c r="P6"/>
  <c r="O6" s="1"/>
  <c r="N6"/>
  <c r="N8" s="1"/>
  <c r="E6"/>
  <c r="D6"/>
  <c r="T6" s="1"/>
  <c r="S6" s="1"/>
  <c r="T5"/>
  <c r="T24" s="1"/>
  <c r="R5"/>
  <c r="R24" s="1"/>
  <c r="C5"/>
  <c r="O9" s="1"/>
  <c r="P9" s="1"/>
  <c r="J4"/>
  <c r="B14" i="19"/>
  <c r="C12"/>
  <c r="D11"/>
  <c r="D14" s="1"/>
  <c r="G13" s="1"/>
  <c r="C11"/>
  <c r="C10"/>
  <c r="T9"/>
  <c r="S9" s="1"/>
  <c r="R9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B13" i="18"/>
  <c r="O9"/>
  <c r="P9" s="1"/>
  <c r="N9"/>
  <c r="O8"/>
  <c r="N8"/>
  <c r="O7"/>
  <c r="P7" s="1"/>
  <c r="N7"/>
  <c r="D7"/>
  <c r="C7" s="1"/>
  <c r="P6"/>
  <c r="N6"/>
  <c r="E6"/>
  <c r="D6"/>
  <c r="D13" s="1"/>
  <c r="G12" s="1"/>
  <c r="J4"/>
  <c r="K4" s="1"/>
  <c r="D11" i="17"/>
  <c r="C11" s="1"/>
  <c r="O6" s="1"/>
  <c r="C10"/>
  <c r="R9"/>
  <c r="D9"/>
  <c r="B9"/>
  <c r="D8"/>
  <c r="T8" s="1"/>
  <c r="S8" s="1"/>
  <c r="B8"/>
  <c r="R8" s="1"/>
  <c r="T7"/>
  <c r="S7"/>
  <c r="R7"/>
  <c r="C7"/>
  <c r="T6"/>
  <c r="S6" s="1"/>
  <c r="O7" s="1"/>
  <c r="R6"/>
  <c r="P6"/>
  <c r="N6"/>
  <c r="E6"/>
  <c r="D6"/>
  <c r="D14" s="1"/>
  <c r="T5"/>
  <c r="R5"/>
  <c r="U5" s="1"/>
  <c r="C5"/>
  <c r="O9" s="1"/>
  <c r="B13" i="16"/>
  <c r="N9" s="1"/>
  <c r="N8"/>
  <c r="O7"/>
  <c r="N6"/>
  <c r="E6"/>
  <c r="D6"/>
  <c r="D13" s="1"/>
  <c r="C5"/>
  <c r="O9" s="1"/>
  <c r="P9" s="1"/>
  <c r="J4"/>
  <c r="B17" i="15"/>
  <c r="C15"/>
  <c r="D14"/>
  <c r="C14" s="1"/>
  <c r="C13"/>
  <c r="C12"/>
  <c r="C11"/>
  <c r="T10"/>
  <c r="R10"/>
  <c r="E10"/>
  <c r="S9"/>
  <c r="O17" s="1"/>
  <c r="R9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D5"/>
  <c r="T5" s="1"/>
  <c r="J4"/>
  <c r="D13" i="14"/>
  <c r="B13"/>
  <c r="G12"/>
  <c r="C11"/>
  <c r="C10"/>
  <c r="C9"/>
  <c r="C8"/>
  <c r="C7"/>
  <c r="T6"/>
  <c r="R6"/>
  <c r="R15" s="1"/>
  <c r="C6"/>
  <c r="T5"/>
  <c r="T15" s="1"/>
  <c r="S5"/>
  <c r="R5"/>
  <c r="C5"/>
  <c r="O9" s="1"/>
  <c r="J4"/>
  <c r="K4" s="1"/>
  <c r="P22" i="13"/>
  <c r="N22"/>
  <c r="N21"/>
  <c r="N23" s="1"/>
  <c r="P20"/>
  <c r="O20"/>
  <c r="N20"/>
  <c r="B19"/>
  <c r="C17"/>
  <c r="C16"/>
  <c r="O22" s="1"/>
  <c r="C15"/>
  <c r="T14"/>
  <c r="R14"/>
  <c r="D14"/>
  <c r="P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N9" s="1"/>
  <c r="P7"/>
  <c r="O7" s="1"/>
  <c r="N7"/>
  <c r="C7"/>
  <c r="T6"/>
  <c r="T19" s="1"/>
  <c r="R6"/>
  <c r="O6"/>
  <c r="P6" s="1"/>
  <c r="N6"/>
  <c r="E6"/>
  <c r="D6"/>
  <c r="T5"/>
  <c r="R5"/>
  <c r="U5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B14" i="10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8" s="1"/>
  <c r="B5"/>
  <c r="B13" s="1"/>
  <c r="E6" i="7"/>
  <c r="C6"/>
  <c r="E5"/>
  <c r="E9" s="1"/>
  <c r="C5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R21"/>
  <c r="C21"/>
  <c r="N18" s="1"/>
  <c r="O18" s="1"/>
  <c r="T20"/>
  <c r="S20"/>
  <c r="N59" s="1"/>
  <c r="O59" s="1"/>
  <c r="R20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7" s="1"/>
  <c r="D5"/>
  <c r="D38" s="1"/>
  <c r="G37" s="1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12" i="4" l="1"/>
  <c r="P17" s="1"/>
  <c r="P14"/>
  <c r="P20"/>
  <c r="P22"/>
  <c r="P30"/>
  <c r="P35" s="1"/>
  <c r="P32"/>
  <c r="P8" i="18"/>
  <c r="P11" s="1"/>
  <c r="N75" i="2"/>
  <c r="N73"/>
  <c r="N76"/>
  <c r="O76" s="1"/>
  <c r="N74"/>
  <c r="O9"/>
  <c r="O14" s="1"/>
  <c r="N4"/>
  <c r="O6" i="1"/>
  <c r="O37"/>
  <c r="P37" s="1"/>
  <c r="O36"/>
  <c r="O35"/>
  <c r="O34"/>
  <c r="O29"/>
  <c r="P29" s="1"/>
  <c r="O28"/>
  <c r="O27"/>
  <c r="O26"/>
  <c r="N52" i="2"/>
  <c r="O52" s="1"/>
  <c r="N50"/>
  <c r="O50" s="1"/>
  <c r="N51"/>
  <c r="O51" s="1"/>
  <c r="J7"/>
  <c r="J8" s="1"/>
  <c r="J4"/>
  <c r="K4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M39" i="5"/>
  <c r="L40"/>
  <c r="M40" s="1"/>
  <c r="N9" i="8"/>
  <c r="J4"/>
  <c r="E7" i="12"/>
  <c r="K4"/>
  <c r="S5" i="15"/>
  <c r="N26" i="1"/>
  <c r="N27"/>
  <c r="N28"/>
  <c r="B39"/>
  <c r="N26" i="2"/>
  <c r="O26" s="1"/>
  <c r="N27"/>
  <c r="O27" s="1"/>
  <c r="N35"/>
  <c r="O35" s="1"/>
  <c r="N36"/>
  <c r="O36" s="1"/>
  <c r="N42"/>
  <c r="O42" s="1"/>
  <c r="N44"/>
  <c r="O44" s="1"/>
  <c r="M57"/>
  <c r="O57" s="1"/>
  <c r="N58"/>
  <c r="N60"/>
  <c r="O60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M47" i="5"/>
  <c r="I37"/>
  <c r="K37" s="1"/>
  <c r="H38"/>
  <c r="H37"/>
  <c r="O3" i="1"/>
  <c r="T5"/>
  <c r="R19"/>
  <c r="N19" s="1"/>
  <c r="T19"/>
  <c r="R21"/>
  <c r="N34"/>
  <c r="N35"/>
  <c r="N36"/>
  <c r="T5" i="2"/>
  <c r="T37" s="1"/>
  <c r="T2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K4" i="4"/>
  <c r="P26"/>
  <c r="J14" i="5"/>
  <c r="K14" s="1"/>
  <c r="I35"/>
  <c r="K35" s="1"/>
  <c r="I38"/>
  <c r="K38" s="1"/>
  <c r="I41"/>
  <c r="K41" s="1"/>
  <c r="P23" i="13"/>
  <c r="P25"/>
  <c r="N24" i="15"/>
  <c r="N22"/>
  <c r="R37"/>
  <c r="N25"/>
  <c r="N23"/>
  <c r="N17"/>
  <c r="N16"/>
  <c r="N3" i="17"/>
  <c r="O3"/>
  <c r="O8" i="27"/>
  <c r="P8" s="1"/>
  <c r="O6"/>
  <c r="P6" s="1"/>
  <c r="O7"/>
  <c r="P7" s="1"/>
  <c r="G9" i="29"/>
  <c r="K4"/>
  <c r="G20" i="30"/>
  <c r="K4"/>
  <c r="G13" i="31"/>
  <c r="K4"/>
  <c r="T5" i="34"/>
  <c r="P23"/>
  <c r="G9" i="36"/>
  <c r="K4"/>
  <c r="O6" i="4"/>
  <c r="P6" s="1"/>
  <c r="D5" i="8"/>
  <c r="N6"/>
  <c r="O7"/>
  <c r="P7" s="1"/>
  <c r="N8"/>
  <c r="P8" s="1"/>
  <c r="O9"/>
  <c r="P9" s="1"/>
  <c r="O6" i="9"/>
  <c r="O8"/>
  <c r="P8" s="1"/>
  <c r="P11" s="1"/>
  <c r="J4" i="10"/>
  <c r="K4" s="1"/>
  <c r="S5"/>
  <c r="T6"/>
  <c r="T17" s="1"/>
  <c r="O7"/>
  <c r="P7" s="1"/>
  <c r="P12" s="1"/>
  <c r="O8"/>
  <c r="P8" s="1"/>
  <c r="U5" i="11"/>
  <c r="O6"/>
  <c r="P6" s="1"/>
  <c r="N7"/>
  <c r="P7" s="1"/>
  <c r="O8"/>
  <c r="O9"/>
  <c r="P9" s="1"/>
  <c r="O6" i="12"/>
  <c r="P6" s="1"/>
  <c r="P12" s="1"/>
  <c r="S6" i="13"/>
  <c r="O9" s="1"/>
  <c r="P9" s="1"/>
  <c r="P11" s="1"/>
  <c r="C14"/>
  <c r="O21" s="1"/>
  <c r="R19"/>
  <c r="N6" i="14"/>
  <c r="N7"/>
  <c r="N8"/>
  <c r="N9"/>
  <c r="P9" s="1"/>
  <c r="O7" i="15"/>
  <c r="P7" s="1"/>
  <c r="O8"/>
  <c r="P8" s="1"/>
  <c r="T9"/>
  <c r="T37" s="1"/>
  <c r="N14"/>
  <c r="N15"/>
  <c r="K4" i="19"/>
  <c r="P9" i="23"/>
  <c r="T22"/>
  <c r="T21" i="26"/>
  <c r="S21" s="1"/>
  <c r="P17" i="30"/>
  <c r="Q8" i="31"/>
  <c r="D17" i="15"/>
  <c r="K4" s="1"/>
  <c r="G17"/>
  <c r="K4" i="16"/>
  <c r="G12"/>
  <c r="N3" i="20"/>
  <c r="O3"/>
  <c r="O9" i="26"/>
  <c r="P9" s="1"/>
  <c r="J4"/>
  <c r="G13" i="38"/>
  <c r="K4"/>
  <c r="G8" i="4"/>
  <c r="O6" i="8"/>
  <c r="T6" i="9"/>
  <c r="T13" s="1"/>
  <c r="U7" i="11"/>
  <c r="N8"/>
  <c r="D19" i="13"/>
  <c r="O6" i="14"/>
  <c r="P6" s="1"/>
  <c r="O7"/>
  <c r="P7" s="1"/>
  <c r="O8"/>
  <c r="P8" s="1"/>
  <c r="P17" i="15"/>
  <c r="O14"/>
  <c r="P14" s="1"/>
  <c r="O15"/>
  <c r="P15" s="1"/>
  <c r="O16"/>
  <c r="P16" s="1"/>
  <c r="T39" i="26"/>
  <c r="K4" i="27"/>
  <c r="Q9" i="31"/>
  <c r="P26" i="34"/>
  <c r="O6" i="16"/>
  <c r="P6" s="1"/>
  <c r="N7"/>
  <c r="P7" s="1"/>
  <c r="O8"/>
  <c r="P8" s="1"/>
  <c r="C8" i="17"/>
  <c r="T9"/>
  <c r="T13" s="1"/>
  <c r="R13"/>
  <c r="B14"/>
  <c r="O6" i="18"/>
  <c r="S5" i="19"/>
  <c r="T5" s="1"/>
  <c r="T33" s="1"/>
  <c r="W33" s="1"/>
  <c r="O6"/>
  <c r="O8"/>
  <c r="P8" s="1"/>
  <c r="N9"/>
  <c r="P9" s="1"/>
  <c r="R33"/>
  <c r="S5" i="20"/>
  <c r="O8"/>
  <c r="P8" s="1"/>
  <c r="P11" s="1"/>
  <c r="D12"/>
  <c r="G11" s="1"/>
  <c r="O7" i="21"/>
  <c r="P7" s="1"/>
  <c r="O6" i="22"/>
  <c r="P6" s="1"/>
  <c r="O8"/>
  <c r="P8" s="1"/>
  <c r="O9"/>
  <c r="P9" s="1"/>
  <c r="S5" i="23"/>
  <c r="P6"/>
  <c r="C7"/>
  <c r="D11"/>
  <c r="N6" i="24"/>
  <c r="O7"/>
  <c r="N8"/>
  <c r="P8" s="1"/>
  <c r="O9"/>
  <c r="P9" s="1"/>
  <c r="R21"/>
  <c r="T6" i="27"/>
  <c r="T17" s="1"/>
  <c r="N14"/>
  <c r="O15"/>
  <c r="P15" s="1"/>
  <c r="N16"/>
  <c r="N17"/>
  <c r="P17" s="1"/>
  <c r="O6" i="28"/>
  <c r="O8"/>
  <c r="O9"/>
  <c r="P9" s="1"/>
  <c r="O16" i="30"/>
  <c r="T24"/>
  <c r="O6" i="32"/>
  <c r="P6" s="1"/>
  <c r="O8"/>
  <c r="P8" s="1"/>
  <c r="P14" i="34"/>
  <c r="P19" s="1"/>
  <c r="T26"/>
  <c r="N39"/>
  <c r="B43"/>
  <c r="J4" s="1"/>
  <c r="K4" s="1"/>
  <c r="O6" i="35"/>
  <c r="P6" s="1"/>
  <c r="P11" s="1"/>
  <c r="O7"/>
  <c r="P7" s="1"/>
  <c r="Q7"/>
  <c r="O8"/>
  <c r="P8" s="1"/>
  <c r="Q8"/>
  <c r="T18" i="37"/>
  <c r="O7" i="38"/>
  <c r="O9"/>
  <c r="P9" s="1"/>
  <c r="S5" i="39"/>
  <c r="N7"/>
  <c r="O8"/>
  <c r="P8" s="1"/>
  <c r="O8" i="17"/>
  <c r="O7" i="19"/>
  <c r="O6" i="21"/>
  <c r="P6" s="1"/>
  <c r="O8"/>
  <c r="P8" s="1"/>
  <c r="O8" i="23"/>
  <c r="O6" i="24"/>
  <c r="P6" s="1"/>
  <c r="T6"/>
  <c r="S6" s="1"/>
  <c r="N7"/>
  <c r="O12" i="25"/>
  <c r="P12" s="1"/>
  <c r="R9" i="26"/>
  <c r="S9" s="1"/>
  <c r="O14" i="27"/>
  <c r="P14" s="1"/>
  <c r="O16"/>
  <c r="P16" s="1"/>
  <c r="N6" i="28"/>
  <c r="N8"/>
  <c r="O6" i="29"/>
  <c r="P6" s="1"/>
  <c r="O8"/>
  <c r="P8" s="1"/>
  <c r="O6" i="30"/>
  <c r="O7"/>
  <c r="P7" s="1"/>
  <c r="P11" s="1"/>
  <c r="O8"/>
  <c r="P8" s="1"/>
  <c r="N15"/>
  <c r="P15" s="1"/>
  <c r="N16"/>
  <c r="S5" i="31"/>
  <c r="O7"/>
  <c r="P7" s="1"/>
  <c r="O8"/>
  <c r="P8" s="1"/>
  <c r="O7" i="32"/>
  <c r="P7" s="1"/>
  <c r="O6" i="33"/>
  <c r="P6" s="1"/>
  <c r="P11" s="1"/>
  <c r="O8"/>
  <c r="P8" s="1"/>
  <c r="C6" i="34"/>
  <c r="R10"/>
  <c r="R43" s="1"/>
  <c r="T20"/>
  <c r="V20" s="1"/>
  <c r="O24"/>
  <c r="P24" s="1"/>
  <c r="O6" i="36"/>
  <c r="P6" s="1"/>
  <c r="P11" s="1"/>
  <c r="O8"/>
  <c r="P8" s="1"/>
  <c r="O7" i="37"/>
  <c r="S5" i="38"/>
  <c r="N6"/>
  <c r="P6" s="1"/>
  <c r="P11" s="1"/>
  <c r="N7"/>
  <c r="O6" i="39"/>
  <c r="P6" s="1"/>
  <c r="P11" s="1"/>
  <c r="O7"/>
  <c r="P7" s="1"/>
  <c r="P12" i="31" l="1"/>
  <c r="P3" i="20"/>
  <c r="P11" i="15"/>
  <c r="N3" i="13"/>
  <c r="P11" i="27"/>
  <c r="P3" i="17"/>
  <c r="O46" i="2"/>
  <c r="O38"/>
  <c r="O30"/>
  <c r="O54"/>
  <c r="P7" i="37"/>
  <c r="P11" s="1"/>
  <c r="N3"/>
  <c r="K4" i="23"/>
  <c r="G10"/>
  <c r="P11"/>
  <c r="O6"/>
  <c r="N7" i="17"/>
  <c r="P7" s="1"/>
  <c r="N9"/>
  <c r="P9" s="1"/>
  <c r="N8"/>
  <c r="J4"/>
  <c r="K4" s="1"/>
  <c r="G18" i="13"/>
  <c r="K4"/>
  <c r="N3" i="8"/>
  <c r="P6"/>
  <c r="P11" s="1"/>
  <c r="O3"/>
  <c r="P3" s="1"/>
  <c r="O3" i="9"/>
  <c r="P3" s="1"/>
  <c r="N3"/>
  <c r="H42" i="5"/>
  <c r="I42" s="1"/>
  <c r="K42" s="1"/>
  <c r="H39"/>
  <c r="D39" i="1"/>
  <c r="D43" s="1"/>
  <c r="T18"/>
  <c r="S18" s="1"/>
  <c r="R18"/>
  <c r="N10"/>
  <c r="P10" s="1"/>
  <c r="R22"/>
  <c r="O25" i="15"/>
  <c r="P25" s="1"/>
  <c r="O23"/>
  <c r="P23" s="1"/>
  <c r="O24"/>
  <c r="P24" s="1"/>
  <c r="O22"/>
  <c r="P22" s="1"/>
  <c r="P7" i="38"/>
  <c r="P11" i="32"/>
  <c r="P16" i="30"/>
  <c r="P19" s="1"/>
  <c r="P8" i="28"/>
  <c r="P7" i="24"/>
  <c r="P11" s="1"/>
  <c r="P11" i="22"/>
  <c r="P11" i="16"/>
  <c r="G43" i="34"/>
  <c r="O3" i="37"/>
  <c r="P3" s="1"/>
  <c r="R39" i="26"/>
  <c r="G13" i="17"/>
  <c r="P8" i="11"/>
  <c r="P11" s="1"/>
  <c r="N18" i="8"/>
  <c r="O18" s="1"/>
  <c r="O3" i="34"/>
  <c r="P26" i="1"/>
  <c r="P28"/>
  <c r="P34"/>
  <c r="P36"/>
  <c r="N3"/>
  <c r="P3" s="1"/>
  <c r="B43"/>
  <c r="O75" i="2"/>
  <c r="O3" i="30"/>
  <c r="N3"/>
  <c r="P6" i="19"/>
  <c r="P13" s="1"/>
  <c r="N3"/>
  <c r="O3"/>
  <c r="O3" i="18"/>
  <c r="N3"/>
  <c r="D13" i="8"/>
  <c r="G12" s="1"/>
  <c r="T5"/>
  <c r="M4" i="2"/>
  <c r="O4" s="1"/>
  <c r="P11" i="29"/>
  <c r="P20" i="27"/>
  <c r="P11" i="21"/>
  <c r="P8" i="17"/>
  <c r="P6" i="28"/>
  <c r="P11" s="1"/>
  <c r="N3" i="34"/>
  <c r="T21" i="24"/>
  <c r="P19" i="15"/>
  <c r="P12" i="14"/>
  <c r="K4" i="20"/>
  <c r="P28" i="34"/>
  <c r="T43"/>
  <c r="W43" s="1"/>
  <c r="S19" i="1"/>
  <c r="O3" i="13"/>
  <c r="P3" s="1"/>
  <c r="P27" i="1"/>
  <c r="P35"/>
  <c r="P6"/>
  <c r="M58" i="2"/>
  <c r="O58" s="1"/>
  <c r="O62" s="1"/>
  <c r="O74"/>
  <c r="O73"/>
  <c r="O78" s="1"/>
  <c r="P3" i="19" l="1"/>
  <c r="P3" i="30"/>
  <c r="O21" i="1"/>
  <c r="P21" s="1"/>
  <c r="O19"/>
  <c r="P19" s="1"/>
  <c r="O20"/>
  <c r="P20" s="1"/>
  <c r="N11"/>
  <c r="R32"/>
  <c r="H40" i="5"/>
  <c r="I40" s="1"/>
  <c r="K40" s="1"/>
  <c r="I39"/>
  <c r="K39" s="1"/>
  <c r="J13" s="1"/>
  <c r="P3" i="18"/>
  <c r="P39" i="1"/>
  <c r="P31"/>
  <c r="P3" i="34"/>
  <c r="P27" i="15"/>
  <c r="T22" i="1"/>
  <c r="T32" s="1"/>
  <c r="P12" i="17"/>
  <c r="T13" i="8"/>
  <c r="S5"/>
  <c r="J12" i="1"/>
  <c r="J13" s="1"/>
  <c r="J4"/>
  <c r="K4" s="1"/>
  <c r="O12"/>
  <c r="P12" s="1"/>
  <c r="O11"/>
  <c r="P11" s="1"/>
  <c r="O13"/>
  <c r="P13" s="1"/>
  <c r="G42"/>
  <c r="G7"/>
  <c r="N3" i="23"/>
  <c r="O3"/>
  <c r="K4" i="8"/>
  <c r="P15" i="1"/>
  <c r="P3" i="23" l="1"/>
  <c r="J15" i="5"/>
  <c r="J16" s="1"/>
  <c r="O47"/>
  <c r="P47" s="1"/>
  <c r="P23" i="1"/>
</calcChain>
</file>

<file path=xl/sharedStrings.xml><?xml version="1.0" encoding="utf-8"?>
<sst xmlns="http://schemas.openxmlformats.org/spreadsheetml/2006/main" count="854" uniqueCount="100">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</sst>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90055040"/>
        <c:axId val="90056960"/>
      </c:lineChart>
      <c:dateAx>
        <c:axId val="90055040"/>
        <c:scaling>
          <c:orientation val="minMax"/>
        </c:scaling>
        <c:axPos val="b"/>
        <c:numFmt formatCode="dd/mm/yy;@" sourceLinked="1"/>
        <c:majorTickMark val="none"/>
        <c:tickLblPos val="nextTo"/>
        <c:crossAx val="90056960"/>
        <c:crosses val="autoZero"/>
        <c:lblOffset val="100"/>
      </c:dateAx>
      <c:valAx>
        <c:axId val="900569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90055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2241.8744284489562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1265.3339249364926</v>
      </c>
      <c r="K4" s="4">
        <f>(J4/D43-1)</f>
        <v>-0.16966983429061644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2699.9795033745822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6.4983000000000003E-3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4.0947131999999997E-2</v>
      </c>
      <c r="O11" s="24">
        <f>($S$18*[1]Params!K16)</f>
        <v>3369.5843127742878</v>
      </c>
      <c r="P11" s="25">
        <f>(O11*N11)</f>
        <v>137.97481364029804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6.4983000000000003E-3</v>
      </c>
      <c r="C12" s="28">
        <v>0</v>
      </c>
      <c r="D12" s="29">
        <f t="shared" si="0"/>
        <v>0</v>
      </c>
      <c r="E12" s="23">
        <f>(B12*J3)</f>
        <v>14.568372598389853</v>
      </c>
      <c r="I12" t="s">
        <v>13</v>
      </c>
      <c r="J12">
        <f>(J11-B43)</f>
        <v>3.5591079999999997E-2</v>
      </c>
      <c r="N12">
        <f>($B$35/5)</f>
        <v>2.2796066E-2</v>
      </c>
      <c r="O12" s="24">
        <f>($S$18*[1]Params!K17)</f>
        <v>6739.1686255485756</v>
      </c>
      <c r="P12" s="25">
        <f>(O12*N12)</f>
        <v>153.62653277313461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79.790732132881075</v>
      </c>
      <c r="N13">
        <f>($B$35/5)</f>
        <v>2.2796066E-2</v>
      </c>
      <c r="O13" s="24">
        <f>($S$18*[1]Params!K18)</f>
        <v>13478.337251097151</v>
      </c>
      <c r="P13" s="25">
        <f>(O13*N13)</f>
        <v>307.25306554626923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606.30963695970195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0.10933533000000001</v>
      </c>
      <c r="S18" s="24">
        <f>(T18/R18)</f>
        <v>1684.7921563871439</v>
      </c>
      <c r="T18" s="25">
        <f>(D35+1283.68*B39)</f>
        <v>184.20730639999999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8.5578440000000002E-3</v>
      </c>
      <c r="O19" s="24">
        <f>($S$19*[1]Params!K16)</f>
        <v>3438.8595325784527</v>
      </c>
      <c r="P19" s="25">
        <f>(O19*N19)</f>
        <v>29.429223417719317</v>
      </c>
      <c r="R19" s="26">
        <f>(B36+B38)</f>
        <v>2.2452110000000001E-2</v>
      </c>
      <c r="S19" s="24">
        <f>(T19/R19)</f>
        <v>1719.4297662892263</v>
      </c>
      <c r="T19" s="25">
        <f>(D36+1269.75*B38)</f>
        <v>38.604826250000002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4.6314220000000005E-3</v>
      </c>
      <c r="O20" s="24">
        <f>($S$19*[1]Params!K17)</f>
        <v>6877.7190651569053</v>
      </c>
      <c r="P20" s="25">
        <f>(O20*N20)</f>
        <v>31.853619388187127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4.6314220000000005E-3</v>
      </c>
      <c r="O21" s="24">
        <f>($S$19*[1]Params!K18)</f>
        <v>13755.438130313811</v>
      </c>
      <c r="P21" s="25">
        <f>(O21*N21)</f>
        <v>63.707238776374254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126.12160658228069</v>
      </c>
      <c r="R23" s="26">
        <f>(B40)</f>
        <v>5.2977009999999998E-2</v>
      </c>
      <c r="S23" s="24">
        <f>(T23/R23)</f>
        <v>1843.2523843833392</v>
      </c>
      <c r="T23" s="25">
        <f>(D40)</f>
        <v>97.65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0.54402932000000004</v>
      </c>
      <c r="T32" s="25">
        <f>(SUM(T5:T31))</f>
        <v>1477.5289255217845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1.0595402E-2</v>
      </c>
      <c r="O34" s="24">
        <f>($S$23*[1]Params!K15)</f>
        <v>2764.878576575009</v>
      </c>
      <c r="P34" s="25">
        <f>(O34*N34)</f>
        <v>29.295000000000005</v>
      </c>
    </row>
    <row r="35" spans="2:16">
      <c r="B35" s="26">
        <v>0.11398033</v>
      </c>
      <c r="C35" s="24">
        <f>(D35/B35)</f>
        <v>1668.445774810443</v>
      </c>
      <c r="D35" s="25">
        <v>190.17</v>
      </c>
      <c r="E35" t="s">
        <v>10</v>
      </c>
      <c r="N35">
        <f>($R$23/5)</f>
        <v>1.0595402E-2</v>
      </c>
      <c r="O35" s="24">
        <f>($S$23*[1]Params!K16)</f>
        <v>3686.5047687666784</v>
      </c>
      <c r="P35" s="25">
        <f>(O35*N35)</f>
        <v>39.06</v>
      </c>
    </row>
    <row r="36" spans="2:16">
      <c r="B36" s="26">
        <v>2.3157110000000002E-2</v>
      </c>
      <c r="C36" s="24">
        <f>(D36/B36)</f>
        <v>1705.7396194948333</v>
      </c>
      <c r="D36" s="25">
        <v>39.5</v>
      </c>
      <c r="E36" t="s">
        <v>15</v>
      </c>
      <c r="N36">
        <f>($R$23/5)</f>
        <v>1.0595402E-2</v>
      </c>
      <c r="O36" s="24">
        <f>($S$23*[1]Params!K17)</f>
        <v>7373.0095375333567</v>
      </c>
      <c r="P36" s="25">
        <f>(O36*N36)</f>
        <v>78.12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1.0595402E-2</v>
      </c>
      <c r="O37" s="24">
        <f>($S$23*[1]Params!K18)</f>
        <v>14746.019075066713</v>
      </c>
      <c r="P37" s="25">
        <f>(O37*N37)</f>
        <v>156.24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302.71500000000003</v>
      </c>
    </row>
    <row r="40" spans="2:16">
      <c r="B40" s="26">
        <v>5.2977009999999998E-2</v>
      </c>
      <c r="C40" s="24">
        <f>(D40/B40)</f>
        <v>1843.2523843833392</v>
      </c>
      <c r="D40" s="25">
        <v>97.65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2699.9795033745822</v>
      </c>
    </row>
    <row r="43" spans="2:16">
      <c r="B43">
        <f>(SUM(B5:B42))</f>
        <v>0.56440891999999998</v>
      </c>
      <c r="D43" s="25">
        <f>(SUM(D5:D42))</f>
        <v>1523.8925155217844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0.20377414912524811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12.900063196046387</v>
      </c>
      <c r="K4" s="4">
        <f>(J4/D14-1)</f>
        <v>0.31286807918839377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0.56288084999999999</v>
      </c>
      <c r="C6" s="28">
        <v>0</v>
      </c>
      <c r="D6" s="28">
        <f>(B6*C6)</f>
        <v>0</v>
      </c>
      <c r="E6" s="23">
        <f>(B6*J3)</f>
        <v>0.11470056626764641</v>
      </c>
      <c r="M6" t="s">
        <v>11</v>
      </c>
      <c r="N6" s="35">
        <f>($B$14/5)</f>
        <v>12.661138080000001</v>
      </c>
      <c r="O6" s="23">
        <f>($C$5*[1]Params!K8)</f>
        <v>0.21940472231459929</v>
      </c>
      <c r="P6" s="23">
        <f>(O6*N6)</f>
        <v>2.7779134846291988</v>
      </c>
      <c r="R6" s="47">
        <f>(B6)</f>
        <v>0.56288084999999999</v>
      </c>
      <c r="S6" s="28">
        <v>0</v>
      </c>
      <c r="T6" s="28">
        <f>(D6)</f>
        <v>0</v>
      </c>
      <c r="U6" s="23">
        <f>(E6)</f>
        <v>0.11470056626764641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12.661138080000001</v>
      </c>
      <c r="O7" s="23">
        <f>($C$5*[1]Params!K9)</f>
        <v>0.27003658131027602</v>
      </c>
      <c r="P7" s="23">
        <f>(O7*N7)</f>
        <v>3.4189704426205521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12.661138080000001</v>
      </c>
      <c r="O8" s="23">
        <f>($C$5*[1]Params!K10)</f>
        <v>0.37130029930162955</v>
      </c>
      <c r="P8" s="23">
        <f>(O8*N8)</f>
        <v>4.7010843586032598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12.661138080000001</v>
      </c>
      <c r="O9" s="23">
        <f>($C$5*[1]Params!K11)</f>
        <v>0.84386431659461258</v>
      </c>
      <c r="P9" s="23">
        <f>(O9*N9)</f>
        <v>10.684282633189225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21.582250919042238</v>
      </c>
    </row>
    <row r="13" spans="2:21">
      <c r="F13" t="s">
        <v>9</v>
      </c>
      <c r="G13" s="23">
        <f>(D14/B14)</f>
        <v>0.15521296644764179</v>
      </c>
    </row>
    <row r="14" spans="2:21">
      <c r="B14" s="35">
        <f>(SUM(B5:B13))</f>
        <v>63.305690400000003</v>
      </c>
      <c r="D14" s="23">
        <f>(SUM(D5:D13))</f>
        <v>9.8258639999999993</v>
      </c>
    </row>
    <row r="17" spans="11:20">
      <c r="N17" s="35"/>
      <c r="R17" s="35">
        <f>(SUM(R5:R16))</f>
        <v>63.305690400000003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1.647452464139175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22.425253469521184</v>
      </c>
      <c r="K4" s="4">
        <f>(J4/D14-1)</f>
        <v>-0.42953409359243755</v>
      </c>
      <c r="R4" t="s">
        <v>5</v>
      </c>
      <c r="S4" t="s">
        <v>6</v>
      </c>
      <c r="T4" t="s">
        <v>7</v>
      </c>
    </row>
    <row r="5" spans="2:21">
      <c r="B5" s="35">
        <v>12.9689332</v>
      </c>
      <c r="C5" s="23">
        <f>(D5/B5)</f>
        <v>3.0457401075980557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0.57720428999999995</v>
      </c>
      <c r="S5" s="28">
        <v>0</v>
      </c>
      <c r="T5" s="29">
        <f>(D6)</f>
        <v>0</v>
      </c>
      <c r="U5" s="23">
        <f>(R5*J3)</f>
        <v>0.95091662987220293</v>
      </c>
    </row>
    <row r="6" spans="2:21">
      <c r="B6" s="47">
        <v>0.57720428999999995</v>
      </c>
      <c r="C6" s="28">
        <v>0</v>
      </c>
      <c r="D6" s="29">
        <f>(B6*C6)</f>
        <v>0</v>
      </c>
      <c r="E6" s="23">
        <f>(B6*J3)</f>
        <v>0.95091662987220293</v>
      </c>
      <c r="M6" t="s">
        <v>11</v>
      </c>
      <c r="N6" s="35">
        <f>(SUM(R5:R7)/5)</f>
        <v>2.7224158459999996</v>
      </c>
      <c r="O6" s="23">
        <f>($C$5*[1]Params!K8)</f>
        <v>3.9594621398774725</v>
      </c>
      <c r="P6" s="23">
        <f>(O6*N6)</f>
        <v>10.779302471239498</v>
      </c>
      <c r="R6" s="35">
        <f>(B5)</f>
        <v>12.9689332</v>
      </c>
      <c r="S6" s="23">
        <f>(T6/R6)</f>
        <v>3.0457401075980557</v>
      </c>
      <c r="T6" s="23">
        <f>(D5)</f>
        <v>39.5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2.7224158459999996</v>
      </c>
      <c r="O7" s="23">
        <f>($C$5*[1]Params!K9)</f>
        <v>4.8731841721568898</v>
      </c>
      <c r="P7" s="23">
        <f>(O7*N7)</f>
        <v>13.266833810756307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0.29821747205262472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2.7224158459999996</v>
      </c>
      <c r="O8" s="23">
        <f>($C$5*[1]Params!K10)</f>
        <v>6.7006282367157235</v>
      </c>
      <c r="P8" s="23">
        <f>(O8*N8)</f>
        <v>18.241896489789923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2.7224158459999996</v>
      </c>
      <c r="O9" s="23">
        <f>($C$5*[1]Params!K11)</f>
        <v>15.228700537990278</v>
      </c>
      <c r="P9" s="23">
        <f>(O9*N9)</f>
        <v>41.458855658613452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83.746888430399181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2.8879069645262416</v>
      </c>
    </row>
    <row r="14" spans="2:21">
      <c r="B14" s="35">
        <f>(SUM(B5:B13))</f>
        <v>13.612079230000001</v>
      </c>
      <c r="D14" s="23">
        <f>(SUM(D5:D13))</f>
        <v>39.310418410000004</v>
      </c>
      <c r="R14" s="35">
        <f>(SUM(R5:R13))</f>
        <v>13.612079229999999</v>
      </c>
      <c r="T14" s="23">
        <f>(SUM(T5:T13))</f>
        <v>39.310418409999997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10.840588403268709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13.269174419170168</v>
      </c>
      <c r="K4" s="4">
        <f>(J4/D14-1)</f>
        <v>0.21401412801190922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0.95327874067102547</v>
      </c>
      <c r="M6" t="s">
        <v>11</v>
      </c>
      <c r="N6" s="1">
        <f>(SUM($B$5:$B$7)/5)</f>
        <v>0.24480542800000005</v>
      </c>
      <c r="O6" s="23">
        <f>($C$5*[1]Params!K8)</f>
        <v>12.800900900900901</v>
      </c>
      <c r="P6" s="23">
        <f>(O6*N6)</f>
        <v>3.1337300238306312</v>
      </c>
    </row>
    <row r="7" spans="2:16">
      <c r="B7" s="47">
        <v>2.6091070000000001E-2</v>
      </c>
      <c r="C7" s="28">
        <v>0</v>
      </c>
      <c r="D7" s="29">
        <f>(C7*B7)</f>
        <v>0</v>
      </c>
      <c r="E7" s="23">
        <f>(B7*J4)</f>
        <v>0.34620695861277823</v>
      </c>
      <c r="N7" s="1">
        <f>(SUM($B$5:$B$7)/5)</f>
        <v>0.24480542800000005</v>
      </c>
      <c r="O7" s="23">
        <f>($C$5*[1]Params!K9)</f>
        <v>15.754954954954954</v>
      </c>
      <c r="P7" s="23">
        <f>(O7*N7)</f>
        <v>3.8568984908684691</v>
      </c>
    </row>
    <row r="8" spans="2:16">
      <c r="N8" s="1">
        <f>(SUM($B$5:$B$7)/5)</f>
        <v>0.24480542800000005</v>
      </c>
      <c r="O8" s="23">
        <f>($C$5*[1]Params!K10)</f>
        <v>21.663063063063063</v>
      </c>
      <c r="P8" s="23">
        <f>(O8*N8)</f>
        <v>5.3032354249441456</v>
      </c>
    </row>
    <row r="9" spans="2:16">
      <c r="N9" s="1">
        <f>(SUM($B$5:$B$7)/5)</f>
        <v>0.24480542800000005</v>
      </c>
      <c r="O9" s="23">
        <f>($C$5*[1]Params!K11)</f>
        <v>49.234234234234229</v>
      </c>
      <c r="P9" s="23">
        <f>(O9*N9)</f>
        <v>12.052807783963965</v>
      </c>
    </row>
    <row r="12" spans="2:16">
      <c r="P12" s="23">
        <f>(SUM(P6:P9))</f>
        <v>24.346671723607209</v>
      </c>
    </row>
    <row r="13" spans="2:16">
      <c r="F13" t="s">
        <v>9</v>
      </c>
      <c r="G13" s="23">
        <f>(D14/B14)</f>
        <v>8.9295405655792877</v>
      </c>
    </row>
    <row r="14" spans="2:16">
      <c r="B14" s="19">
        <f>(SUM(B5:B13))</f>
        <v>1.2240271400000002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40.677909547481619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55.230784365568944</v>
      </c>
      <c r="K4" s="4">
        <f>(J4/D19-1)</f>
        <v>-33.834937626257314</v>
      </c>
      <c r="R4" t="s">
        <v>5</v>
      </c>
      <c r="S4" t="s">
        <v>6</v>
      </c>
      <c r="T4" t="s">
        <v>7</v>
      </c>
    </row>
    <row r="5" spans="2:22">
      <c r="B5" s="26">
        <v>2.5185880699999998</v>
      </c>
      <c r="C5" s="23">
        <f>(D5/B5)</f>
        <v>15.68339041644075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1.580107E-2</v>
      </c>
      <c r="S5" s="28">
        <v>0</v>
      </c>
      <c r="T5" s="29">
        <f>(D6)</f>
        <v>0</v>
      </c>
      <c r="U5" s="23">
        <f>(R5*J3)</f>
        <v>0.6427544962134254</v>
      </c>
    </row>
    <row r="6" spans="2:22">
      <c r="B6" s="27">
        <v>1.580107E-2</v>
      </c>
      <c r="C6" s="28">
        <v>0</v>
      </c>
      <c r="D6" s="29">
        <f>(B6*C6)</f>
        <v>0</v>
      </c>
      <c r="E6" s="23">
        <f>(B6*J3)</f>
        <v>0.6427544962134254</v>
      </c>
      <c r="M6" t="s">
        <v>11</v>
      </c>
      <c r="N6" s="26">
        <f>($B$5+$R$7)/5</f>
        <v>0.51017703000000003</v>
      </c>
      <c r="O6" s="23">
        <f>($C$5*[1]Params!K8)</f>
        <v>20.388407541372974</v>
      </c>
      <c r="P6" s="23">
        <f>(O6*N6)</f>
        <v>10.401697205887267</v>
      </c>
      <c r="Q6" t="s">
        <v>12</v>
      </c>
      <c r="R6" s="26">
        <f>B5+B13+B15+B17</f>
        <v>1.0202880699999999</v>
      </c>
      <c r="S6" s="23">
        <f>(T6/R6)</f>
        <v>16.436664794090952</v>
      </c>
      <c r="T6" s="23">
        <f>D5-(-B13-B15)*15.13+B17*15.25</f>
        <v>16.770133000000001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1.5174325888877771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0.54157194600000025</v>
      </c>
      <c r="O9" s="23">
        <f>($S$6*[1]Params!K11)</f>
        <v>82.183323970454751</v>
      </c>
      <c r="P9" s="23">
        <f>(O9*N9)</f>
        <v>44.508182691427649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85.299338587314907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-1.2388605701188378</v>
      </c>
    </row>
    <row r="19" spans="2:20">
      <c r="B19" s="26">
        <f>(SUM(B5:B18))</f>
        <v>1.3577586699999999</v>
      </c>
      <c r="D19" s="23">
        <f>(SUM(D5:D18))</f>
        <v>-1.6820736799999949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1.3577586699999999</v>
      </c>
      <c r="T19" s="23">
        <f>(SUM(T5:T18))</f>
        <v>-1.6820736799999967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3.9006251359141458E-3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3.7262135146661008</v>
      </c>
      <c r="K4" s="4">
        <f>(J4/D13-1)</f>
        <v>0.31567856300051478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245.2506724779432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174.37095956309716</v>
      </c>
      <c r="K4" s="4">
        <f>(J4/D17-1)</f>
        <v>-0.1213434003678826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0.11197509400000001</v>
      </c>
      <c r="O6" s="23">
        <f>($S$8*[1]Params!K8)</f>
        <v>369.11958296726232</v>
      </c>
      <c r="P6" s="23">
        <f>(O6*N6)</f>
        <v>41.3322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5.7633908032316647E-2</v>
      </c>
      <c r="I7" t="s">
        <v>11</v>
      </c>
      <c r="J7">
        <v>1</v>
      </c>
      <c r="N7" s="26">
        <f>($R$8/5)</f>
        <v>0.11197509400000001</v>
      </c>
      <c r="O7" s="23">
        <f>($S$8*[1]Params!K9)</f>
        <v>454.30102519047671</v>
      </c>
      <c r="P7" s="23">
        <f>(O7*N7)</f>
        <v>50.870400000000004</v>
      </c>
      <c r="R7" s="49">
        <f>(B7+B8+B10)</f>
        <v>2.5945600000000001E-3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2.3293908871955045E-2</v>
      </c>
      <c r="I8" t="s">
        <v>13</v>
      </c>
      <c r="J8" s="49">
        <f>(J7-B17)</f>
        <v>0.28900925000000011</v>
      </c>
      <c r="N8" s="26">
        <f>($R$8/5)</f>
        <v>0.11197509400000001</v>
      </c>
      <c r="O8" s="23">
        <f>($S$8*[1]Params!K10)</f>
        <v>624.66390963690549</v>
      </c>
      <c r="P8" s="23">
        <f>(O8*N8)</f>
        <v>69.94680000000001</v>
      </c>
      <c r="R8" s="49">
        <f>(B11)</f>
        <v>0.55987547000000004</v>
      </c>
      <c r="S8" s="23">
        <f>(C11)</f>
        <v>283.93814074404793</v>
      </c>
      <c r="T8" s="23">
        <f>(R8*S8)</f>
        <v>158.97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70.879712914846024</v>
      </c>
      <c r="N9" s="26">
        <f>($R$8/5)</f>
        <v>0.11197509400000001</v>
      </c>
      <c r="O9" s="23">
        <f>($S$8*[1]Params!K11)</f>
        <v>1419.6907037202395</v>
      </c>
      <c r="P9" s="23">
        <f>(O9*N9)</f>
        <v>158.97</v>
      </c>
      <c r="R9" s="49">
        <f>(B12)</f>
        <v>0.13877635999999999</v>
      </c>
      <c r="S9" s="23">
        <f>(C12)</f>
        <v>284.63060999726468</v>
      </c>
      <c r="T9" s="23">
        <f>(R9*S9)</f>
        <v>39.5</v>
      </c>
      <c r="U9" t="s">
        <v>15</v>
      </c>
    </row>
    <row r="10" spans="2:21">
      <c r="B10" s="50">
        <v>2.26458E-3</v>
      </c>
      <c r="C10" s="28">
        <v>0</v>
      </c>
      <c r="D10" s="29">
        <v>0</v>
      </c>
      <c r="E10" s="23">
        <f>(B10*J3)</f>
        <v>0.55538976788010064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0.55987547000000004</v>
      </c>
      <c r="C11" s="23">
        <f>(D11/B11)</f>
        <v>283.93814074404793</v>
      </c>
      <c r="D11" s="23">
        <v>158.97</v>
      </c>
      <c r="E11" t="s">
        <v>10</v>
      </c>
      <c r="P11" s="23">
        <f>(SUM(P6:P9))</f>
        <v>321.11940000000004</v>
      </c>
    </row>
    <row r="12" spans="2:21">
      <c r="B12" s="49">
        <v>0.13877635999999999</v>
      </c>
      <c r="C12" s="23">
        <f>(D12/B12)</f>
        <v>284.63060999726468</v>
      </c>
      <c r="D12" s="23">
        <v>39.5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2.7755271999999998E-2</v>
      </c>
      <c r="O14" s="23">
        <f>($S$9*[1]Params!K8)</f>
        <v>370.0197929964441</v>
      </c>
      <c r="P14" s="23">
        <f>(O14*N14)</f>
        <v>10.27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2.7755271999999998E-2</v>
      </c>
      <c r="O15" s="23">
        <f>($S$9*[1]Params!K9)</f>
        <v>455.40897599562351</v>
      </c>
      <c r="P15" s="23">
        <f>(O15*N15)</f>
        <v>12.64</v>
      </c>
    </row>
    <row r="16" spans="2:21">
      <c r="N16" s="26">
        <f>($R$9/5)</f>
        <v>2.7755271999999998E-2</v>
      </c>
      <c r="O16" s="23">
        <f>($S$9*[1]Params!K10)</f>
        <v>626.18734199398239</v>
      </c>
      <c r="P16" s="23">
        <f>(O16*N16)</f>
        <v>17.380000000000003</v>
      </c>
    </row>
    <row r="17" spans="2:16">
      <c r="B17" s="49">
        <f>(SUM(B5:B16))</f>
        <v>0.71099074999999989</v>
      </c>
      <c r="D17" s="23">
        <f>(SUM(D5:D16))</f>
        <v>198.45177244000001</v>
      </c>
      <c r="F17" t="s">
        <v>9</v>
      </c>
      <c r="G17" s="23">
        <f>(SUM(D5:D16)/SUM(B5:B16))</f>
        <v>279.12004824254046</v>
      </c>
      <c r="N17" s="26">
        <f>($R$9/5)</f>
        <v>2.7755271999999998E-2</v>
      </c>
      <c r="O17" s="23">
        <f>($S$9*[1]Params!K11)</f>
        <v>1423.1530499863234</v>
      </c>
      <c r="P17" s="23">
        <f>(O17*N17)</f>
        <v>39.5</v>
      </c>
    </row>
    <row r="18" spans="2:16">
      <c r="P18" s="23"/>
    </row>
    <row r="19" spans="2:16">
      <c r="P19" s="23">
        <f>(SUM(P14:P17))</f>
        <v>79.790000000000006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9.8245999999999989E-4</v>
      </c>
      <c r="O22" s="23">
        <f>($S$5*[1]Params!K8)</f>
        <v>323.96134165178148</v>
      </c>
      <c r="P22" s="23">
        <f>(O22*N22)</f>
        <v>0.31827905971920922</v>
      </c>
    </row>
    <row r="23" spans="2:16">
      <c r="N23" s="26">
        <f>(($R$5+$R$7)/5)</f>
        <v>9.8245999999999989E-4</v>
      </c>
      <c r="O23" s="23">
        <f>($S$5*[1]Params!K9)</f>
        <v>398.72165126373102</v>
      </c>
      <c r="P23" s="23">
        <f>(O23*N23)</f>
        <v>0.39172807350056515</v>
      </c>
    </row>
    <row r="24" spans="2:16">
      <c r="N24" s="26">
        <f>(($R$5+$R$7)/5)</f>
        <v>9.8245999999999989E-4</v>
      </c>
      <c r="O24" s="23">
        <f>($S$5*[1]Params!K10)</f>
        <v>548.24227048763021</v>
      </c>
      <c r="P24" s="23">
        <f>(O24*N24)</f>
        <v>0.53862610106327713</v>
      </c>
    </row>
    <row r="25" spans="2:16">
      <c r="N25" s="26">
        <f>(($R$5+$R$7)/5)</f>
        <v>9.8245999999999989E-4</v>
      </c>
      <c r="O25" s="23">
        <f>($S$5*[1]Params!K11)</f>
        <v>1246.0051601991595</v>
      </c>
      <c r="P25" s="23">
        <f>(O25*N25)</f>
        <v>1.2241502296892661</v>
      </c>
    </row>
    <row r="26" spans="2:16">
      <c r="P26" s="23"/>
    </row>
    <row r="27" spans="2:16">
      <c r="P27" s="23">
        <f>(SUM(P22:P25))</f>
        <v>2.4727834639723176</v>
      </c>
    </row>
    <row r="37" spans="18:20">
      <c r="R37" s="49">
        <f>(SUM(R5:R27))</f>
        <v>0.71099075</v>
      </c>
      <c r="T37" s="23">
        <f>(SUM(T5:T27))</f>
        <v>198.45177244000001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9.2738880048668357E-2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5.6936644159092786</v>
      </c>
      <c r="K4" s="4">
        <f>(J4/D13-1)</f>
        <v>0.13873288318185573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0.27545973000000001</v>
      </c>
      <c r="C6" s="28">
        <v>0</v>
      </c>
      <c r="D6" s="29">
        <f>(B6*C6)</f>
        <v>0</v>
      </c>
      <c r="E6" s="23">
        <f>(B6*J3)</f>
        <v>2.5545826858708574E-2</v>
      </c>
      <c r="M6" t="s">
        <v>11</v>
      </c>
      <c r="N6" s="35">
        <f>($B$13/5)</f>
        <v>12.278915624</v>
      </c>
      <c r="O6" s="23">
        <f>($C$5*[1]Params!K8)</f>
        <v>0.10634970155367125</v>
      </c>
      <c r="P6" s="23">
        <f>(O6*N6)</f>
        <v>1.305859012015111</v>
      </c>
    </row>
    <row r="7" spans="2:16">
      <c r="N7" s="35">
        <f>($B$13/5)</f>
        <v>12.278915624</v>
      </c>
      <c r="O7" s="23">
        <f>($C$5*[1]Params!K9)</f>
        <v>0.13089194037374924</v>
      </c>
      <c r="P7" s="23">
        <f>(O7*N7)</f>
        <v>1.6072110917109059</v>
      </c>
    </row>
    <row r="8" spans="2:16">
      <c r="N8" s="35">
        <f>($B$13/5)</f>
        <v>12.278915624</v>
      </c>
      <c r="O8" s="23">
        <f>($C$5*[1]Params!K10)</f>
        <v>0.17997641801390521</v>
      </c>
      <c r="P8" s="23">
        <f>(O8*N8)</f>
        <v>2.2099152511024958</v>
      </c>
    </row>
    <row r="9" spans="2:16">
      <c r="N9" s="35">
        <f>($B$13/5)</f>
        <v>12.278915624</v>
      </c>
      <c r="O9" s="23">
        <f>($C$5*[1]Params!K11)</f>
        <v>0.40903731366796636</v>
      </c>
      <c r="P9" s="23">
        <f>(O9*N9)</f>
        <v>5.0225346615965805</v>
      </c>
    </row>
    <row r="11" spans="2:16">
      <c r="P11" s="23">
        <f>(SUM(P6:P9))</f>
        <v>10.145520016425094</v>
      </c>
    </row>
    <row r="12" spans="2:16">
      <c r="F12" t="s">
        <v>9</v>
      </c>
      <c r="G12" s="23">
        <f>(D13/B13)</f>
        <v>8.1440416289320375E-2</v>
      </c>
    </row>
    <row r="13" spans="2:16">
      <c r="B13" s="35">
        <f>(SUM(B5:B12))</f>
        <v>61.394578119999998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6.9073083077873454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40.343824113682579</v>
      </c>
      <c r="K4" s="4">
        <f>(J4/D14-1)</f>
        <v>0.34929172267643582</v>
      </c>
      <c r="R4" t="s">
        <v>5</v>
      </c>
      <c r="S4" t="s">
        <v>6</v>
      </c>
      <c r="T4" t="s">
        <v>7</v>
      </c>
    </row>
    <row r="5" spans="2:21">
      <c r="B5" s="26">
        <v>7.0538727400000001</v>
      </c>
      <c r="C5" s="23">
        <f>(D5/B5)</f>
        <v>5.5997607918285182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7.2190470000000007E-2</v>
      </c>
      <c r="S5" s="28">
        <v>0</v>
      </c>
      <c r="T5" s="29">
        <f>(D6)</f>
        <v>0</v>
      </c>
      <c r="U5">
        <f>(R5*J3)</f>
        <v>0.49864183317407318</v>
      </c>
    </row>
    <row r="6" spans="2:21">
      <c r="B6" s="27">
        <v>7.2190470000000007E-2</v>
      </c>
      <c r="C6" s="28">
        <v>0</v>
      </c>
      <c r="D6" s="29">
        <f>(B6*C6)</f>
        <v>0</v>
      </c>
      <c r="E6" s="23">
        <f>(B6*J3)</f>
        <v>0.49864183317407318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5.6807727400000001</v>
      </c>
      <c r="S6" s="23">
        <f>(T6/R6)</f>
        <v>5.6142055772503934</v>
      </c>
      <c r="T6" s="23">
        <f>D5+B11*5.54</f>
        <v>31.893025999999999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1.5124378640000002</v>
      </c>
      <c r="O7" s="23">
        <f>($S$6*[1]Params!K9)</f>
        <v>8.9827289236006305</v>
      </c>
      <c r="P7" s="23">
        <f>(O7*N7)</f>
        <v>13.585819346101559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1.4427689320000001</v>
      </c>
      <c r="O8" s="23">
        <f>($C$5*[1]Params!K10)</f>
        <v>12.31947374202274</v>
      </c>
      <c r="P8" s="23">
        <f>(O8*N8)</f>
        <v>17.774153973580194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1.4427689320000001</v>
      </c>
      <c r="O9" s="23">
        <f>($C$5*[1]Params!K11)</f>
        <v>27.998803959142592</v>
      </c>
      <c r="P9" s="23">
        <f>(O9*N9)</f>
        <v>40.395804485409535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81.650120025091297</v>
      </c>
    </row>
    <row r="13" spans="2:21">
      <c r="F13" t="s">
        <v>9</v>
      </c>
      <c r="G13" s="23">
        <f>(D14/B14)</f>
        <v>5.119210465536769</v>
      </c>
      <c r="N13" s="26"/>
      <c r="P13" s="23"/>
      <c r="R13" s="26">
        <f>(SUM(R5:R12))</f>
        <v>5.8407446599999995</v>
      </c>
      <c r="T13" s="23">
        <f>(SUM(T5:T12))</f>
        <v>29.900001190000001</v>
      </c>
    </row>
    <row r="14" spans="2:21">
      <c r="B14">
        <f>(SUM(B5:B13))</f>
        <v>5.8407446600000004</v>
      </c>
      <c r="D14" s="23">
        <f>(SUM(D5:D13))</f>
        <v>29.900001189999998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58.602169780653881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5.8039829219655701</v>
      </c>
      <c r="K4" s="4">
        <f>(J4/D13-1)</f>
        <v>0.53607273567320735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2.9427400000000001E-3</v>
      </c>
      <c r="C6" s="28">
        <v>0</v>
      </c>
      <c r="D6" s="29">
        <f>(B6*C6)</f>
        <v>0</v>
      </c>
      <c r="E6" s="23">
        <f>(B6*J3)</f>
        <v>0.17245094910032141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2.4758081999999997E-2</v>
      </c>
      <c r="O7" s="23">
        <f>($C$5*[1]Params!K9)</f>
        <v>68.847999999999999</v>
      </c>
      <c r="P7" s="23">
        <f>(O7*N7)</f>
        <v>1.7045444295359997</v>
      </c>
    </row>
    <row r="8" spans="2:17">
      <c r="N8" s="26">
        <f>($B$13-$B$7)/5</f>
        <v>2.4758081999999997E-2</v>
      </c>
      <c r="O8" s="23">
        <f>($C$5*[1]Params!K10)</f>
        <v>94.666000000000011</v>
      </c>
      <c r="P8" s="23">
        <f>(O8*N8)</f>
        <v>2.3437485906119999</v>
      </c>
    </row>
    <row r="9" spans="2:17">
      <c r="N9" s="26">
        <f>($B$13-$B$7)/5</f>
        <v>2.4758081999999997E-2</v>
      </c>
      <c r="O9" s="23">
        <f>($C$5*[1]Params!K11)</f>
        <v>215.15</v>
      </c>
      <c r="P9" s="23">
        <f>(O9*N9)</f>
        <v>5.3267013422999998</v>
      </c>
    </row>
    <row r="11" spans="2:17">
      <c r="P11" s="23">
        <f>(SUM(P6:P9))</f>
        <v>10.796538572448</v>
      </c>
    </row>
    <row r="12" spans="2:17">
      <c r="F12" t="s">
        <v>9</v>
      </c>
      <c r="G12" s="23">
        <f>(D13/B13)</f>
        <v>38.150647700266994</v>
      </c>
    </row>
    <row r="13" spans="2:17">
      <c r="B13">
        <f>(SUM(B5:B12))</f>
        <v>9.9040409999999995E-2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0.16134751309952231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4.3462707726298211</v>
      </c>
      <c r="K4" s="4">
        <f>(J4/D14-1)</f>
        <v>-7.6525604832981875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42964.980172094351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1250.5859743671679</v>
      </c>
      <c r="K4" s="4">
        <f>(J4/D38-1)</f>
        <v>0.83027987028592087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3.4977000000000001E-4</v>
      </c>
      <c r="C6" s="28">
        <v>0</v>
      </c>
      <c r="D6" s="29">
        <f>(B6*C6)</f>
        <v>0</v>
      </c>
      <c r="E6" s="23">
        <f>(B6*J3)</f>
        <v>15.027861114793442</v>
      </c>
      <c r="I6" t="s">
        <v>11</v>
      </c>
      <c r="J6">
        <v>0.03</v>
      </c>
      <c r="R6" s="26">
        <f t="shared" si="0"/>
        <v>3.4977000000000001E-4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8.9289999999999162E-4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38.363430795662687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6.5453099999999995E-3</v>
      </c>
      <c r="S19" s="23">
        <f t="shared" si="2"/>
        <v>24591.042868863351</v>
      </c>
      <c r="T19" s="23">
        <f>(D23+17438.6*B32)</f>
        <v>160.95599879999997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1.48898E-3</v>
      </c>
      <c r="S20" s="23">
        <f t="shared" si="2"/>
        <v>25926.445551988611</v>
      </c>
      <c r="T20" s="23">
        <f>(D24+17211.7*B31)</f>
        <v>38.603958898000002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6.8873099999999998E-3</v>
      </c>
      <c r="C23" s="23">
        <f t="shared" si="3"/>
        <v>24235.877287358926</v>
      </c>
      <c r="D23" s="23">
        <v>166.92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1.54104E-3</v>
      </c>
      <c r="C24" s="23">
        <f t="shared" si="3"/>
        <v>25632.040699787158</v>
      </c>
      <c r="D24" s="23">
        <v>39.5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1.77305E-3</v>
      </c>
      <c r="S24" s="23">
        <f>(T24/R24)</f>
        <v>27269.394546121093</v>
      </c>
      <c r="T24" s="23">
        <f>(D34)</f>
        <v>48.35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1.77305E-3</v>
      </c>
      <c r="C34" s="23">
        <f>(D34/B34)</f>
        <v>27269.394546121093</v>
      </c>
      <c r="D34" s="23">
        <v>48.35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23474.541172428722</v>
      </c>
      <c r="R37">
        <f>(SUM(R5:R25))</f>
        <v>2.94629E-2</v>
      </c>
      <c r="T37" s="23">
        <f>(SUM(T5:T25))</f>
        <v>545.61980017000008</v>
      </c>
    </row>
    <row r="38" spans="2:20">
      <c r="B38">
        <f>(SUM(B5:B37))</f>
        <v>2.9107100000000007E-2</v>
      </c>
      <c r="D38" s="23">
        <f>(SUM(D5:D37))</f>
        <v>683.27581736000025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2.4129239999999999E-3</v>
      </c>
      <c r="N50" s="23">
        <f>($S$19*[1]Params!K16)</f>
        <v>49182.085737726702</v>
      </c>
      <c r="O50" s="30">
        <f>(N50*M50)</f>
        <v>118.67263504661845</v>
      </c>
    </row>
    <row r="51" spans="12:16">
      <c r="M51">
        <f>($B$23/5)</f>
        <v>1.3774619999999999E-3</v>
      </c>
      <c r="N51" s="23">
        <f>($S$19*[1]Params!K17)</f>
        <v>98364.171475453404</v>
      </c>
      <c r="O51" s="30">
        <f>(N51*M51)</f>
        <v>135.49290836892098</v>
      </c>
    </row>
    <row r="52" spans="12:16">
      <c r="M52">
        <f>($B$23/5)</f>
        <v>1.3774619999999999E-3</v>
      </c>
      <c r="N52" s="23">
        <f>($S$19*[1]Params!K18)</f>
        <v>196728.34295090681</v>
      </c>
      <c r="O52" s="30">
        <f>(N52*M52)</f>
        <v>270.98581673784196</v>
      </c>
    </row>
    <row r="54" spans="12:16">
      <c r="O54" s="30">
        <f>(SUM(O49:O52))</f>
        <v>532.60696015338135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5.6435600000000002E-4</v>
      </c>
      <c r="N58" s="23">
        <f>($S$20*[1]Params!K16)</f>
        <v>51852.891103977221</v>
      </c>
      <c r="O58" s="30">
        <f>(N58*M58)</f>
        <v>29.263490211876171</v>
      </c>
    </row>
    <row r="59" spans="12:16">
      <c r="M59">
        <f>($B$24/5)</f>
        <v>3.0820800000000003E-4</v>
      </c>
      <c r="N59" s="23">
        <f>($S$20*[1]Params!K17)</f>
        <v>103705.78220795444</v>
      </c>
      <c r="O59" s="30">
        <f>(N59*M59)</f>
        <v>31.962951722749224</v>
      </c>
    </row>
    <row r="60" spans="12:16">
      <c r="M60">
        <f>($B$24/5)</f>
        <v>3.0820800000000003E-4</v>
      </c>
      <c r="N60" s="23">
        <f>($S$20*[1]Params!K18)</f>
        <v>207411.56441590888</v>
      </c>
      <c r="O60" s="30">
        <f>(N60*M60)</f>
        <v>63.925903445498449</v>
      </c>
    </row>
    <row r="62" spans="12:16">
      <c r="O62" s="30">
        <f>(SUM(O57:O60))</f>
        <v>126.27475898012385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3.5460999999999999E-4</v>
      </c>
      <c r="N73" s="23">
        <f>($S$24*[1]Params!K15)</f>
        <v>40904.091819181638</v>
      </c>
      <c r="O73" s="30">
        <f>(N73*M73)</f>
        <v>14.505000000000001</v>
      </c>
    </row>
    <row r="74" spans="12:16">
      <c r="M74">
        <f>($R$24/5)</f>
        <v>3.5460999999999999E-4</v>
      </c>
      <c r="N74" s="23">
        <f>($S$24*[1]Params!K16)</f>
        <v>54538.789092242187</v>
      </c>
      <c r="O74" s="30">
        <f>(N74*M74)</f>
        <v>19.34</v>
      </c>
    </row>
    <row r="75" spans="12:16">
      <c r="M75">
        <f>($R$24/5)</f>
        <v>3.5460999999999999E-4</v>
      </c>
      <c r="N75" s="23">
        <f>($S$24*[1]Params!K17)</f>
        <v>109077.57818448437</v>
      </c>
      <c r="O75" s="30">
        <f>(N75*M75)</f>
        <v>38.68</v>
      </c>
    </row>
    <row r="76" spans="12:16">
      <c r="M76">
        <f>($R$24/5)</f>
        <v>3.5460999999999999E-4</v>
      </c>
      <c r="N76" s="23">
        <f>($S$24*[1]Params!K18)</f>
        <v>218155.15636896875</v>
      </c>
      <c r="O76" s="30">
        <f>(N76*M76)</f>
        <v>77.36</v>
      </c>
    </row>
    <row r="78" spans="12:16">
      <c r="O78" s="30">
        <f>(SUM(O73:O76))</f>
        <v>149.88499999999999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9.9170751602211844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14.463641769197439</v>
      </c>
      <c r="K4" s="4">
        <f>(J4/D12-1)</f>
        <v>3.0271566746633676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2.2607199999999999E-3</v>
      </c>
      <c r="C6" s="28">
        <v>0</v>
      </c>
      <c r="D6" s="29">
        <f>(B6*C6)</f>
        <v>0</v>
      </c>
      <c r="E6" s="23">
        <f>(B6*J3)</f>
        <v>2.2419730156215234E-2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2.2607199999999999E-3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0.50087505200000004</v>
      </c>
      <c r="O8" s="23">
        <f>($C$5*[1]Params!K10)</f>
        <v>10.281572794239395</v>
      </c>
      <c r="P8" s="23">
        <f>(O8*N8)</f>
        <v>5.1497833079564428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2.4625501219294277</v>
      </c>
      <c r="P11" s="23">
        <f>(SUM(P6:P9))</f>
        <v>23.108475777956443</v>
      </c>
      <c r="R11" s="1"/>
      <c r="S11" s="23"/>
      <c r="T11" s="23"/>
    </row>
    <row r="12" spans="2:21">
      <c r="B12">
        <f>(SUM(B5:B11))</f>
        <v>1.4584584200000004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1.4584584199999999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0.77533278682078732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2.2673203998229781</v>
      </c>
      <c r="K4" s="4">
        <f>(J4/D10-1)</f>
        <v>-0.24422653339234068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2.1236658133999589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11.950686460012532</v>
      </c>
      <c r="K4" s="4">
        <f>(J4/D10-1)</f>
        <v>-1.6404406583330755E-2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1.7507229999999999E-2</v>
      </c>
      <c r="C6" s="28">
        <v>0</v>
      </c>
      <c r="D6" s="29">
        <f>(B6*C6)</f>
        <v>0</v>
      </c>
      <c r="E6" s="23">
        <f>(B6*J3)</f>
        <v>3.7179505838330157E-2</v>
      </c>
      <c r="M6" t="s">
        <v>11</v>
      </c>
      <c r="N6" s="1">
        <f>($B$10/5)</f>
        <v>1.1254771240000001</v>
      </c>
      <c r="O6" s="23">
        <f>($C$5*[1]Params!K8)</f>
        <v>2.8155690554996147</v>
      </c>
      <c r="P6" s="23">
        <f>(O6*N6)</f>
        <v>3.1688585630071029</v>
      </c>
    </row>
    <row r="7" spans="2:16">
      <c r="N7" s="1">
        <f>($B$10/5)</f>
        <v>1.1254771240000001</v>
      </c>
      <c r="O7" s="23">
        <f>($C$5*[1]Params!K9)</f>
        <v>3.4653157606149101</v>
      </c>
      <c r="P7" s="23">
        <f>(O7*N7)</f>
        <v>3.9001336160087416</v>
      </c>
    </row>
    <row r="8" spans="2:16">
      <c r="N8" s="1">
        <f>($B$10/5)</f>
        <v>1.1254771240000001</v>
      </c>
      <c r="O8" s="23">
        <f>($C$5*[1]Params!K10)</f>
        <v>4.7648091708455018</v>
      </c>
      <c r="P8" s="23">
        <f>(O8*N8)</f>
        <v>5.3626837220120205</v>
      </c>
    </row>
    <row r="9" spans="2:16">
      <c r="F9" t="s">
        <v>9</v>
      </c>
      <c r="G9" s="23">
        <f>(D10/B10)</f>
        <v>2.1590843102733737</v>
      </c>
      <c r="N9" s="1">
        <f>($B$10/5)</f>
        <v>1.1254771240000001</v>
      </c>
      <c r="O9" s="23">
        <f>($C$5*[1]Params!K11)</f>
        <v>10.829111751921594</v>
      </c>
      <c r="P9" s="23">
        <f>(O9*N9)</f>
        <v>12.187917550027318</v>
      </c>
    </row>
    <row r="10" spans="2:16">
      <c r="B10" s="1">
        <f>(SUM(B5:B9))</f>
        <v>5.6273856200000001</v>
      </c>
      <c r="D10" s="23">
        <f>(SUM(D5:D9))</f>
        <v>12.15</v>
      </c>
    </row>
    <row r="11" spans="2:16">
      <c r="P11" s="23">
        <f>(SUM(P6:P9))</f>
        <v>24.619593451055184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14.5544340065636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8.0065214983081923</v>
      </c>
      <c r="K4" s="4">
        <f>(J4/D11-1)</f>
        <v>-25.899450056260182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2.3360099999999999E-3</v>
      </c>
      <c r="C6" s="28">
        <v>0</v>
      </c>
      <c r="D6" s="29">
        <f>(B6*C6)</f>
        <v>0</v>
      </c>
      <c r="E6" s="23">
        <f>(B6*J3)</f>
        <v>3.3999303383672637E-2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2.3360099999999999E-3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0.28376699999999988</v>
      </c>
      <c r="O9" s="23">
        <f>($C$5*[1]Params!K11)</f>
        <v>35.091738077914854</v>
      </c>
      <c r="P9" s="23">
        <f>(O9*N9)</f>
        <v>9.9578772391556605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-0.5845283318980109</v>
      </c>
      <c r="O10" s="23"/>
      <c r="P10" s="23"/>
      <c r="R10" s="1"/>
      <c r="S10" s="23"/>
      <c r="T10" s="23"/>
      <c r="U10" s="24"/>
    </row>
    <row r="11" spans="2:21">
      <c r="B11">
        <f>(SUM(B5:B10))</f>
        <v>0.55010874999999992</v>
      </c>
      <c r="C11" s="23"/>
      <c r="D11" s="23">
        <f>(SUM(D5:D10))</f>
        <v>-0.32155414999999987</v>
      </c>
      <c r="O11" s="23"/>
      <c r="P11" s="23">
        <f>(SUM(P6:P9))</f>
        <v>19.60943138915566</v>
      </c>
      <c r="R11" s="1"/>
      <c r="S11" s="23"/>
      <c r="T11" s="24"/>
    </row>
    <row r="22" spans="18:20">
      <c r="R22">
        <f>(SUM(R5:R21))</f>
        <v>0.55010874999999992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71.084057022957083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11.6643101573591</v>
      </c>
      <c r="K4" s="4">
        <f>(J4/D15-1)</f>
        <v>0.17360428581715737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1.1341999999999999E-3</v>
      </c>
      <c r="C6" s="28">
        <v>0</v>
      </c>
      <c r="D6" s="29">
        <f>(B6*C6)</f>
        <v>0</v>
      </c>
      <c r="E6" s="23">
        <f>(B6*J3)</f>
        <v>8.062353747543792E-2</v>
      </c>
      <c r="M6" t="s">
        <v>11</v>
      </c>
      <c r="N6" s="49">
        <f>(SUM(R$5:R$8)/5)</f>
        <v>3.2818358000000006E-2</v>
      </c>
      <c r="O6" s="23">
        <f>($C$7*[1]Params!K8)</f>
        <v>89.451451451451447</v>
      </c>
      <c r="P6" s="23">
        <f>(O6*N6)</f>
        <v>2.9356497573533535</v>
      </c>
      <c r="R6" s="2">
        <f>(B6)</f>
        <v>1.1341999999999999E-3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3.2818358000000006E-2</v>
      </c>
      <c r="O7" s="23">
        <f>($C$7*[1]Params!K9)</f>
        <v>110.09409409409409</v>
      </c>
      <c r="P7" s="23">
        <f>(O7*N7)</f>
        <v>3.6131073936656661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3.2818358000000006E-2</v>
      </c>
      <c r="O8" s="23">
        <f>($C$7*[1]Params!K10)</f>
        <v>151.37937937937937</v>
      </c>
      <c r="P8" s="23">
        <f>(O8*N8)</f>
        <v>4.9680226662902909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1.2745142857883964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3.2818358000000006E-2</v>
      </c>
      <c r="O9" s="23">
        <f>($C$7*[1]Params!K11)</f>
        <v>344.04404404404403</v>
      </c>
      <c r="P9" s="23">
        <f>(O9*N9)</f>
        <v>11.290960605205207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22.807740422514517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60.569016219519568</v>
      </c>
    </row>
    <row r="15" spans="2:21">
      <c r="B15" s="1">
        <f>(SUM(B5:B14))</f>
        <v>0.16409179000000002</v>
      </c>
      <c r="D15" s="23">
        <f>(SUM(D5:D14))</f>
        <v>9.9388782899999999</v>
      </c>
    </row>
    <row r="21" spans="18:20">
      <c r="R21">
        <f>(SUM(R5:R20))</f>
        <v>0.16409179000000002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0.91111304891421641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3.7926540537492541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5.5878110000000002E-2</v>
      </c>
      <c r="C6" s="28">
        <v>0</v>
      </c>
      <c r="D6" s="29">
        <f>(B6*C6)</f>
        <v>0</v>
      </c>
      <c r="E6" s="23">
        <f>(B6*J3)</f>
        <v>5.0911275169663969E-2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4.1626602300000011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1.510403760333843E-4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19.334758317359114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32002.632052977628</v>
      </c>
      <c r="P9" s="23">
        <f>(O9*N9)</f>
        <v>16.001316026488816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4855.78547798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4855.78547798</v>
      </c>
      <c r="C18" s="28">
        <v>0</v>
      </c>
      <c r="D18" s="29">
        <f>(B18*C18)</f>
        <v>0</v>
      </c>
      <c r="E18" s="23">
        <f>(B18*J3)</f>
        <v>0.73341966453154595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-9.3645033140698271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-22.656056405007647</v>
      </c>
    </row>
    <row r="39" spans="2:20">
      <c r="B39">
        <f>(SUM(B5:B38))</f>
        <v>128010.52821191051</v>
      </c>
      <c r="D39" s="23">
        <f>(SUM(D5:D38))</f>
        <v>-76.307382291799911</v>
      </c>
      <c r="F39" t="s">
        <v>9</v>
      </c>
      <c r="G39" s="33">
        <f>(D39/B39)</f>
        <v>-5.9610239374592339E-4</v>
      </c>
      <c r="R39">
        <f>(SUM(R5:R38))</f>
        <v>128010.52821191051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0.7924682702851702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45.315987468081424</v>
      </c>
      <c r="K4" s="4">
        <f>(J4/D18-1)</f>
        <v>-8.942485662106936E-2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0.31835556999999998</v>
      </c>
      <c r="C6" s="28">
        <v>0</v>
      </c>
      <c r="D6" s="29">
        <f>(B6*C6)</f>
        <v>0</v>
      </c>
      <c r="E6" s="23">
        <f>(B6*J3)</f>
        <v>0.25228668789354941</v>
      </c>
      <c r="M6" t="s">
        <v>11</v>
      </c>
      <c r="N6" s="19">
        <f>($B$7+$R$9)/5</f>
        <v>8.6983023457777779</v>
      </c>
      <c r="O6" s="23">
        <f>($S$7*[1]Params!K8)</f>
        <v>1.1980698342298057</v>
      </c>
      <c r="P6" s="23">
        <f>(O6*N6)</f>
        <v>10.421173649486713</v>
      </c>
      <c r="R6" s="47">
        <f>(B6)</f>
        <v>0.31835556999999998</v>
      </c>
      <c r="S6" s="28">
        <v>0</v>
      </c>
      <c r="T6" s="29">
        <f>(D6)</f>
        <v>0</v>
      </c>
      <c r="U6" s="23">
        <f>(R6*J3)</f>
        <v>0.25228668789354941</v>
      </c>
    </row>
    <row r="7" spans="2:21">
      <c r="B7" s="19">
        <v>42.860606730000001</v>
      </c>
      <c r="C7" s="23">
        <f t="shared" ref="C7:C14" si="0">(D7/B7)</f>
        <v>0.92159218017677369</v>
      </c>
      <c r="D7" s="23">
        <v>39.5</v>
      </c>
      <c r="E7" t="s">
        <v>15</v>
      </c>
      <c r="N7" s="19">
        <f>($B$7+$R$9)/5</f>
        <v>8.6983023457777779</v>
      </c>
      <c r="O7" s="23">
        <f>($S$7*[1]Params!K9)</f>
        <v>1.474547488282838</v>
      </c>
      <c r="P7" s="23">
        <f>(O7*N7)</f>
        <v>12.826059876291341</v>
      </c>
      <c r="R7" s="19">
        <f>B7</f>
        <v>42.860606730000001</v>
      </c>
      <c r="S7" s="23">
        <f>(T7/R7)</f>
        <v>0.92159218017677369</v>
      </c>
      <c r="T7" s="23">
        <f>D7</f>
        <v>39.5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8.6983023457777779</v>
      </c>
      <c r="O8" s="23">
        <f>($S$7*[1]Params!K10)</f>
        <v>2.0275027963889021</v>
      </c>
      <c r="P8" s="23">
        <f>(O8*N8)</f>
        <v>17.635832329900591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8.6983023457777779</v>
      </c>
      <c r="O9" s="23">
        <f>($C$7*[1]Params!K11)</f>
        <v>4.6079609008838682</v>
      </c>
      <c r="P9" s="23">
        <f>(O9*N9)</f>
        <v>40.081437113410431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80.964502969089068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0.8702942047643718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57.183346219999997</v>
      </c>
      <c r="S17" s="23"/>
      <c r="T17" s="23">
        <f>(SUM(T5:T12))</f>
        <v>49.766334824300642</v>
      </c>
    </row>
    <row r="18" spans="2:20">
      <c r="B18" s="19">
        <f>(SUM(B5:B17))</f>
        <v>57.183346219999997</v>
      </c>
      <c r="D18" s="23">
        <f>(SUM(D5:D17))</f>
        <v>49.766334824300642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37" width="9.140625" style="14" customWidth="1"/>
    <col min="38" max="16384" width="9.140625" style="14"/>
  </cols>
  <sheetData>
    <row r="3" spans="2:16">
      <c r="I3" t="s">
        <v>3</v>
      </c>
      <c r="J3" s="23">
        <v>3.058379854447368E-2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1.9815862655788929</v>
      </c>
      <c r="K4" s="4">
        <f>(J4/D10-1)</f>
        <v>-9.2068672105535265E-3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4.329243E-2</v>
      </c>
      <c r="C6" s="28">
        <v>0</v>
      </c>
      <c r="D6" s="29">
        <f>(B6*C6)</f>
        <v>0</v>
      </c>
      <c r="E6" s="23">
        <f>(B6*J3)</f>
        <v>1.3240469576207288E-3</v>
      </c>
      <c r="M6" t="s">
        <v>11</v>
      </c>
      <c r="N6" s="35">
        <f>($B$10/5)</f>
        <v>12.958405167999999</v>
      </c>
      <c r="O6" s="23">
        <f>($C$5*[1]Params!K8)</f>
        <v>4.0155225640266315E-2</v>
      </c>
      <c r="P6" s="23">
        <f>(O6*N6)</f>
        <v>0.52034768345903304</v>
      </c>
    </row>
    <row r="7" spans="2:16">
      <c r="B7" s="35"/>
      <c r="C7" s="23"/>
      <c r="D7" s="25"/>
      <c r="E7" s="23"/>
      <c r="N7" s="35">
        <f>($B$10/5)</f>
        <v>12.958405167999999</v>
      </c>
      <c r="O7" s="23">
        <f>($C$5*[1]Params!K9)</f>
        <v>4.9421816172635469E-2</v>
      </c>
      <c r="P7" s="23">
        <f>(O7*N7)</f>
        <v>0.64042791810342536</v>
      </c>
    </row>
    <row r="8" spans="2:16">
      <c r="N8" s="35">
        <f>($B$10/5)</f>
        <v>12.958405167999999</v>
      </c>
      <c r="O8" s="23">
        <f>($C$5*[1]Params!K10)</f>
        <v>6.7954997237373763E-2</v>
      </c>
      <c r="P8" s="23">
        <f>(O8*N8)</f>
        <v>0.88058838739220979</v>
      </c>
    </row>
    <row r="9" spans="2:16">
      <c r="F9" t="s">
        <v>9</v>
      </c>
      <c r="G9" s="23">
        <f>(D10/B10)</f>
        <v>3.0867996085488663E-2</v>
      </c>
      <c r="N9" s="35">
        <f>($B$10/5)</f>
        <v>12.958405167999999</v>
      </c>
      <c r="O9" s="23">
        <f>($C$5*[1]Params!K11)</f>
        <v>0.15444317553948583</v>
      </c>
      <c r="P9" s="23">
        <f>(O9*N9)</f>
        <v>2.0013372440732042</v>
      </c>
    </row>
    <row r="10" spans="2:16">
      <c r="B10" s="35">
        <f>(SUM(B5:B9))</f>
        <v>64.792025839999994</v>
      </c>
      <c r="D10" s="23">
        <f>(SUM(D5:D9))</f>
        <v>2</v>
      </c>
    </row>
    <row r="11" spans="2:16">
      <c r="P11" s="23">
        <f>(SUM(P6:P9))</f>
        <v>4.0427012330278718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0.75725406073840085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41.619011425100226</v>
      </c>
      <c r="K4" s="4">
        <f>(J4/D10-1)</f>
        <v>5.125060432180395E-2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0.33173346999999997</v>
      </c>
      <c r="C6" s="28">
        <v>0</v>
      </c>
      <c r="D6" s="29">
        <f>(B6*C6)</f>
        <v>0</v>
      </c>
      <c r="E6" s="23">
        <f>(B6*J3)</f>
        <v>0.25120651724034043</v>
      </c>
      <c r="M6" t="s">
        <v>11</v>
      </c>
      <c r="N6" s="35">
        <f>($B$10/5)</f>
        <v>10.992086694000001</v>
      </c>
      <c r="O6" s="23">
        <f>($C$5*[1]Params!K8)</f>
        <v>0.98505771545924514</v>
      </c>
      <c r="P6" s="23">
        <f>(O6*N6)</f>
        <v>10.827839806921608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1.8030219186181322</v>
      </c>
      <c r="N7" s="35">
        <f>($B$10/5)</f>
        <v>10.992086694000001</v>
      </c>
      <c r="O7" s="23">
        <f>($C$5*[1]Params!K9)</f>
        <v>1.2123787267190709</v>
      </c>
      <c r="P7" s="23">
        <f>(O7*N7)</f>
        <v>13.326572070057363</v>
      </c>
    </row>
    <row r="8" spans="2:16">
      <c r="N8" s="35">
        <f>($B$10/5)</f>
        <v>10.992086694000001</v>
      </c>
      <c r="O8" s="23">
        <f>($C$5*[1]Params!K10)</f>
        <v>1.6670207492387226</v>
      </c>
      <c r="P8" s="23">
        <f>(O8*N8)</f>
        <v>18.324036596328874</v>
      </c>
    </row>
    <row r="9" spans="2:16">
      <c r="F9" t="s">
        <v>9</v>
      </c>
      <c r="G9" s="23">
        <f>(D10/B10)</f>
        <v>0.72033638565842262</v>
      </c>
      <c r="N9" s="35">
        <f>($B$10/5)</f>
        <v>10.992086694000001</v>
      </c>
      <c r="O9" s="23">
        <f>($C$5*[1]Params!K11)</f>
        <v>3.7886835209970964</v>
      </c>
      <c r="P9" s="23">
        <f>(O9*N9)</f>
        <v>41.645537718929255</v>
      </c>
    </row>
    <row r="10" spans="2:16">
      <c r="B10" s="35">
        <f>(SUM(B5:B9))</f>
        <v>54.960433470000005</v>
      </c>
      <c r="D10" s="23">
        <f>(SUM(D5:D9))</f>
        <v>39.590000000000003</v>
      </c>
    </row>
    <row r="11" spans="2:16">
      <c r="P11" s="23">
        <f>(SUM(P6:P9))</f>
        <v>84.123986192237098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N14" sqref="N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2.3790078950748561</v>
      </c>
      <c r="M3" t="s">
        <v>4</v>
      </c>
      <c r="N3" s="26">
        <f>(INDEX(N5:N27,MATCH(MAX(O6,O14),O5:O27,0))/0.9)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(B21*J3)</f>
        <v>47.189157392715146</v>
      </c>
      <c r="K4" s="4">
        <f>(J4/D21-1)</f>
        <v>0.51156011036684412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22.365978340000002</v>
      </c>
      <c r="C6" s="23">
        <f>(D6/B6)</f>
        <v>1.766075214754053</v>
      </c>
      <c r="D6" s="23">
        <v>39.5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18.065978340000001</v>
      </c>
      <c r="S6" s="23">
        <f>(T6/R6)</f>
        <v>1.7722815447591198</v>
      </c>
      <c r="T6" s="23">
        <f>D6+B19*1.74</f>
        <v>32.018000000000001</v>
      </c>
      <c r="U6" s="23" t="str">
        <f>(E6)</f>
        <v>DCA2</v>
      </c>
    </row>
    <row r="7" spans="2:22">
      <c r="B7" s="2">
        <v>0.10024387999999999</v>
      </c>
      <c r="C7" s="28">
        <v>0</v>
      </c>
      <c r="D7" s="29">
        <v>0</v>
      </c>
      <c r="E7" s="24">
        <f>B7*J3</f>
        <v>0.23848098195293646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R7" s="2">
        <f>(B7)</f>
        <v>0.10024387999999999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19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0.45792646960172334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0.45469272328551474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4.5003587219999996</v>
      </c>
      <c r="O15" s="23">
        <f>($S$6*[1]Params!K9)</f>
        <v>2.835650471614592</v>
      </c>
      <c r="P15" s="23">
        <f>(O15*N15)</f>
        <v>12.761444332474142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4.5003587219999996</v>
      </c>
      <c r="O16" s="23">
        <f>($C$6*[1]Params!K10)</f>
        <v>3.8853654724589171</v>
      </c>
      <c r="P16" s="23">
        <f>(O16*N16)</f>
        <v>17.485538392138135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4.5003587219999996</v>
      </c>
      <c r="O17" s="23">
        <f>($C$6*[1]Params!K11)</f>
        <v>8.8303760737702657</v>
      </c>
      <c r="P17" s="23">
        <f>(O17*N17)</f>
        <v>39.739859982132124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80.144984086744401</v>
      </c>
      <c r="S19" s="23"/>
      <c r="T19" s="23"/>
    </row>
    <row r="20" spans="2:20">
      <c r="C20" s="23"/>
      <c r="D20" s="23"/>
      <c r="F20" t="s">
        <v>9</v>
      </c>
      <c r="G20" s="23">
        <f>(D21/B21)</f>
        <v>1.5738758113281313</v>
      </c>
      <c r="S20" s="23"/>
      <c r="T20" s="23"/>
    </row>
    <row r="21" spans="2:20">
      <c r="B21" s="1">
        <f>(SUM(B5:B20))</f>
        <v>19.835645560659362</v>
      </c>
      <c r="C21" s="23"/>
      <c r="D21" s="23">
        <f>(SUM(D5:D20))</f>
        <v>31.218842749999997</v>
      </c>
      <c r="S21" s="23"/>
      <c r="T21" s="23"/>
    </row>
    <row r="22" spans="2:20">
      <c r="S22" s="23"/>
      <c r="T22" s="23"/>
    </row>
    <row r="23" spans="2:20">
      <c r="S23" s="23"/>
      <c r="T23" s="23"/>
    </row>
    <row r="24" spans="2:20">
      <c r="R24" s="1">
        <f>(SUM(R5:R23))</f>
        <v>19.835645560659366</v>
      </c>
      <c r="S24" s="23"/>
      <c r="T24" s="23">
        <f>(SUM(T5:T23))</f>
        <v>31.218842749999997</v>
      </c>
    </row>
  </sheetData>
  <conditionalFormatting sqref="C5:C6 C12:C14 C16:C17 O7:O9 O15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7" sqref="N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8" width="9.140625" style="14" customWidth="1"/>
    <col min="59" max="16384" width="9.140625" style="14"/>
  </cols>
  <sheetData>
    <row r="3" spans="2:21">
      <c r="I3" t="s">
        <v>3</v>
      </c>
      <c r="J3" s="45">
        <v>0.33615373878620419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3.1881778322100787</v>
      </c>
      <c r="K4" s="4">
        <f>(J4/D14-1)</f>
        <v>0.44917174191367204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7.4630210000000002E-2</v>
      </c>
      <c r="C6" s="28">
        <v>0</v>
      </c>
      <c r="D6" s="28">
        <f>(B6*C6)</f>
        <v>0</v>
      </c>
      <c r="E6" s="23">
        <f>(B6*J3)</f>
        <v>2.5087224117899563E-2</v>
      </c>
      <c r="M6" t="s">
        <v>11</v>
      </c>
      <c r="N6" s="35">
        <f>($B$14/5)</f>
        <v>1.8968569820000003</v>
      </c>
      <c r="O6" s="23">
        <f>($C$5*[1]Params!K8)</f>
        <v>0.30394314044276249</v>
      </c>
      <c r="P6" s="23">
        <f>(O6*N6)</f>
        <v>0.5765366680798607</v>
      </c>
      <c r="Q6" s="24">
        <f>N6*$J$3</f>
        <v>0.63763556644201569</v>
      </c>
      <c r="R6" s="47">
        <f>(B6)</f>
        <v>7.4630210000000002E-2</v>
      </c>
      <c r="S6" s="28">
        <v>0</v>
      </c>
      <c r="T6" s="28">
        <f>(D6)</f>
        <v>0</v>
      </c>
      <c r="U6" s="23">
        <f>(E6)</f>
        <v>2.5087224117899563E-2</v>
      </c>
    </row>
    <row r="7" spans="2:21">
      <c r="B7" s="35"/>
      <c r="C7" s="23"/>
      <c r="D7" s="23"/>
      <c r="N7" s="35">
        <f>($B$14/5)</f>
        <v>1.8968569820000003</v>
      </c>
      <c r="O7" s="23">
        <f>($C$5*[1]Params!K9)</f>
        <v>0.3740838651603231</v>
      </c>
      <c r="P7" s="23">
        <f>(O7*N7)</f>
        <v>0.70958359148290551</v>
      </c>
      <c r="Q7" s="24">
        <f>N7*$J$3+Q6</f>
        <v>1.2752711328840314</v>
      </c>
      <c r="R7" s="35"/>
      <c r="S7" s="23"/>
      <c r="T7" s="23"/>
      <c r="U7" s="24"/>
    </row>
    <row r="8" spans="2:21">
      <c r="B8" s="35"/>
      <c r="C8" s="23"/>
      <c r="D8" s="23"/>
      <c r="N8" s="35">
        <f>($B$14/5)</f>
        <v>1.8968569820000003</v>
      </c>
      <c r="O8" s="23">
        <f>($C$5*[1]Params!K10)</f>
        <v>0.51436531459544421</v>
      </c>
      <c r="P8" s="23">
        <f>(O8*N8)</f>
        <v>0.975677438288995</v>
      </c>
      <c r="Q8" s="24">
        <f>N8*$J$3+Q7</f>
        <v>1.9129066993260471</v>
      </c>
      <c r="R8" s="35"/>
      <c r="S8" s="23"/>
      <c r="T8" s="23"/>
    </row>
    <row r="9" spans="2:21">
      <c r="B9" s="35"/>
      <c r="C9" s="23"/>
      <c r="D9" s="23"/>
      <c r="N9" s="35">
        <f>($B$14/5)</f>
        <v>1.8968569820000003</v>
      </c>
      <c r="O9" s="23">
        <f>($C$5*[1]Params!K11)</f>
        <v>1.1690120786260096</v>
      </c>
      <c r="P9" s="23">
        <f>(O9*N9)</f>
        <v>2.2174487233840798</v>
      </c>
      <c r="Q9" s="24">
        <f>N9*$J$3+Q8</f>
        <v>2.5505422657680628</v>
      </c>
    </row>
    <row r="10" spans="2:21">
      <c r="B10" s="35"/>
      <c r="C10" s="23"/>
      <c r="D10" s="23"/>
    </row>
    <row r="12" spans="2:21">
      <c r="P12" s="23">
        <f>(SUM(P6:P9))</f>
        <v>4.4792464212358407</v>
      </c>
    </row>
    <row r="13" spans="2:21">
      <c r="F13" t="s">
        <v>9</v>
      </c>
      <c r="G13" s="23">
        <f>(D14/B14)</f>
        <v>0.23196266464753429</v>
      </c>
    </row>
    <row r="14" spans="2:21">
      <c r="B14" s="35">
        <f>(SUM(B5:B13))</f>
        <v>9.4842849100000013</v>
      </c>
      <c r="D14" s="23">
        <f>(SUM(D5:D13))</f>
        <v>2.2000000000000002</v>
      </c>
    </row>
    <row r="17" spans="11:20">
      <c r="N17" s="35"/>
      <c r="R17" s="35">
        <f>(SUM(R5:R16))</f>
        <v>9.4842849100000013</v>
      </c>
      <c r="T17" s="23">
        <f>(SUM(T5:T16))</f>
        <v>2.2000000000000002</v>
      </c>
    </row>
    <row r="20" spans="11:20">
      <c r="K20" s="24"/>
    </row>
  </sheetData>
  <conditionalFormatting sqref="C5">
    <cfRule type="cellIs" dxfId="71" priority="11" operator="lessThan">
      <formula>$J$3</formula>
    </cfRule>
    <cfRule type="cellIs" dxfId="70" priority="12" operator="greaterThan">
      <formula>$J$3</formula>
    </cfRule>
  </conditionalFormatting>
  <conditionalFormatting sqref="O6:O9">
    <cfRule type="cellIs" dxfId="69" priority="7" operator="lessThan">
      <formula>$J$3</formula>
    </cfRule>
    <cfRule type="cellIs" dxfId="68" priority="8" operator="greaterThan">
      <formula>$J$3</formula>
    </cfRule>
  </conditionalFormatting>
  <conditionalFormatting sqref="S5">
    <cfRule type="cellIs" dxfId="67" priority="5" operator="lessThan">
      <formula>$J$3</formula>
    </cfRule>
    <cfRule type="cellIs" dxfId="66" priority="6" operator="greaterThan">
      <formula>$J$3</formula>
    </cfRule>
  </conditionalFormatting>
  <conditionalFormatting sqref="O6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G13">
    <cfRule type="cellIs" dxfId="63" priority="1" operator="lessThan">
      <formula>$J$3</formula>
    </cfRule>
    <cfRule type="cellIs" dxfId="62" priority="2" operator="greater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3">
        <v>1.0388144484900919E-5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4.5685976999938918</v>
      </c>
      <c r="K4" s="4">
        <f>(J4/D13-1)</f>
        <v>-9.173007952407719E-2</v>
      </c>
    </row>
    <row r="5" spans="2:16">
      <c r="B5" s="22">
        <v>439531.68</v>
      </c>
      <c r="C5" s="53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257.89999999999998</v>
      </c>
      <c r="C6" s="28">
        <v>0</v>
      </c>
      <c r="D6" s="29">
        <f>(B6*C6)</f>
        <v>0</v>
      </c>
      <c r="E6" s="23">
        <f>(B6*J3)</f>
        <v>2.679102462655947E-3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1.1437287804772455E-5</v>
      </c>
    </row>
    <row r="13" spans="2:16">
      <c r="B13">
        <f>(SUM(B5:B12))</f>
        <v>439789.58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4.7788119529327162E-3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2.8644198845878699</v>
      </c>
      <c r="K4" s="4">
        <f>(J4/D10-1)</f>
        <v>-4.519337180404337E-2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74.856200474132322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284.59453556466394</v>
      </c>
      <c r="K4" s="4">
        <f>(J4/D43-1)</f>
        <v>5.4686958177079052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0.15719802099567787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2.4472813499999999</v>
      </c>
      <c r="S13" s="23">
        <f>(T13/R13)</f>
        <v>22.327006666397384</v>
      </c>
      <c r="T13" s="23">
        <f>(D17+11.97*B21+B37*19.42078-N16*19.42078)</f>
        <v>54.640467015999988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0.46119002425173905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6.2381939999999997E-2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3.9507455773837095E-2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0.76317103000000019</v>
      </c>
      <c r="S15" s="23">
        <f>(T15/R15)</f>
        <v>23.209605322675831</v>
      </c>
      <c r="T15" s="23">
        <f>(D19+12.6*B22+20.2393*B39-20.2393*N25)</f>
        <v>17.7128984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6.04098135</v>
      </c>
      <c r="C17" s="23">
        <f>(D17/B17)</f>
        <v>20.251676492926105</v>
      </c>
      <c r="D17" s="23">
        <v>122.34</v>
      </c>
      <c r="E17" t="s">
        <v>10</v>
      </c>
      <c r="N17" s="26">
        <f>(($R$13+N14+$R$21)/5)</f>
        <v>0.55465079399999995</v>
      </c>
      <c r="O17" s="23">
        <f>($S$13*[1]Params!K11)</f>
        <v>111.63503333198692</v>
      </c>
      <c r="P17" s="23">
        <f>(O17*N17)</f>
        <v>61.918459875803002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6.2381939999999997E-2</v>
      </c>
      <c r="C18" s="28">
        <v>0</v>
      </c>
      <c r="D18" s="29">
        <v>0</v>
      </c>
      <c r="E18" s="24">
        <f>B18*J3</f>
        <v>4.6696750066052939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1.8666110300000001</v>
      </c>
      <c r="C19" s="23">
        <f t="shared" ref="C19:C32" si="1">(D19/B19)</f>
        <v>21.161345007159845</v>
      </c>
      <c r="D19" s="23">
        <v>39.5</v>
      </c>
      <c r="E19" t="s">
        <v>15</v>
      </c>
      <c r="O19" s="23"/>
      <c r="P19" s="23">
        <f>(SUM(P14:P17))</f>
        <v>189.19318431603338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0.5477949019930648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3.3668543929650019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3.8291169986143854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37.135368516281332</v>
      </c>
      <c r="P24" s="23">
        <f>(O24*N24)</f>
        <v>24.137989535582868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0.16819909200000005</v>
      </c>
      <c r="O26" s="23">
        <f>($S$15*[1]Params!K11)</f>
        <v>116.04802661337915</v>
      </c>
      <c r="P26" s="23">
        <f>(O26*N26)</f>
        <v>19.519172704762212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62.72120460011471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3.801883261</v>
      </c>
      <c r="C43" s="23"/>
      <c r="D43" s="23">
        <f>(SUM(D5:D42))</f>
        <v>43.995659029999985</v>
      </c>
      <c r="E43" s="23"/>
      <c r="F43" t="s">
        <v>9</v>
      </c>
      <c r="G43" s="23">
        <f>(D43/B43)</f>
        <v>11.57206994788891</v>
      </c>
      <c r="R43" s="26">
        <f>(SUM(R5:R36))</f>
        <v>3.8018832609999995</v>
      </c>
      <c r="S43" s="23"/>
      <c r="T43" s="23">
        <f>(SUM(T5:T36))</f>
        <v>43.993659160230365</v>
      </c>
      <c r="V43" t="s">
        <v>9</v>
      </c>
      <c r="W43" s="23">
        <f>(T43/R43)</f>
        <v>11.57154392706388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0.10109151815031391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0.94486164893079894</v>
      </c>
      <c r="K4" s="4">
        <f>(J4/D13-1)</f>
        <v>0.88972329786159787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0.24533832</v>
      </c>
      <c r="C6" s="28">
        <v>0</v>
      </c>
      <c r="D6" s="29">
        <f>(B6*C6)</f>
        <v>0</v>
      </c>
      <c r="E6" s="23">
        <f>(B6*J3)</f>
        <v>2.4801623229247522E-2</v>
      </c>
      <c r="G6" s="23"/>
      <c r="M6" t="s">
        <v>11</v>
      </c>
      <c r="N6" s="19">
        <f>($B$13/5)</f>
        <v>1.8693193379999999</v>
      </c>
      <c r="O6" s="45">
        <f>($C$5*[1]Params!K8)</f>
        <v>7.1418695478700056E-2</v>
      </c>
      <c r="P6" s="23">
        <f>(O6*N6)</f>
        <v>0.13350434855306717</v>
      </c>
      <c r="Q6" s="23">
        <f>N6*$J$3</f>
        <v>0.18897232978615977</v>
      </c>
    </row>
    <row r="7" spans="2:17">
      <c r="C7" s="23"/>
      <c r="D7" s="23"/>
      <c r="E7" s="23"/>
      <c r="G7" s="23"/>
      <c r="N7" s="19">
        <f>($B$13/5)</f>
        <v>1.8693193379999999</v>
      </c>
      <c r="O7" s="45">
        <f>($C$5*[1]Params!K9)</f>
        <v>8.7899932896861599E-2</v>
      </c>
      <c r="P7" s="23">
        <f>(O7*N7)</f>
        <v>0.16431304437300573</v>
      </c>
      <c r="Q7" s="23">
        <f>Q6*2</f>
        <v>0.37794465957231954</v>
      </c>
    </row>
    <row r="8" spans="2:17">
      <c r="C8" s="23"/>
      <c r="D8" s="23"/>
      <c r="E8" s="23"/>
      <c r="G8" s="23"/>
      <c r="N8" s="19">
        <f>($B$13/5)</f>
        <v>1.8693193379999999</v>
      </c>
      <c r="O8" s="45">
        <f>($C$5*[1]Params!K10)</f>
        <v>0.12086240773318471</v>
      </c>
      <c r="P8" s="23">
        <f>(O8*N8)</f>
        <v>0.22593043601288293</v>
      </c>
      <c r="Q8" s="23">
        <f>Q6*3</f>
        <v>0.56691698935847934</v>
      </c>
    </row>
    <row r="9" spans="2:17">
      <c r="C9" s="23"/>
      <c r="D9" s="23"/>
      <c r="E9" s="23"/>
      <c r="G9" s="23"/>
      <c r="N9" s="19">
        <f>($B$13/5)</f>
        <v>1.8693193379999999</v>
      </c>
      <c r="O9" s="45">
        <f>($C$5*[1]Params!K11)</f>
        <v>0.27468729030269251</v>
      </c>
      <c r="P9" s="23">
        <f>(O9*N9)</f>
        <v>0.51347826366564298</v>
      </c>
      <c r="Q9" s="23">
        <f>Q6*4</f>
        <v>0.75588931914463908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1.0372260926045989</v>
      </c>
    </row>
    <row r="12" spans="2:17">
      <c r="C12" s="23"/>
      <c r="D12" s="23"/>
      <c r="E12" s="23"/>
      <c r="F12" t="s">
        <v>9</v>
      </c>
      <c r="G12" s="23">
        <f>(D13/B13)</f>
        <v>5.3495407642329754E-2</v>
      </c>
    </row>
    <row r="13" spans="2:17">
      <c r="B13">
        <f>(SUM(B5:B12))</f>
        <v>9.3465966900000002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5.9752155619415319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12.254873196688591</v>
      </c>
      <c r="K4" s="4">
        <f>(J4/D10-1)</f>
        <v>8.932206192787473E-2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2.57844E-3</v>
      </c>
      <c r="C6" s="28">
        <v>0</v>
      </c>
      <c r="D6" s="28">
        <f>(B6*C6)</f>
        <v>0</v>
      </c>
      <c r="E6" s="23">
        <f>(B6*J3)</f>
        <v>1.5406734813532523E-2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5.4852607605932775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2.0509508100000002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0.6089711547817952</v>
      </c>
      <c r="M3" t="s">
        <v>4</v>
      </c>
      <c r="N3" s="19">
        <f>(INDEX(N5:N14,MATCH(MAX(O6:O7),O5:O14,0))/0.9)</f>
        <v>11.467711114814815</v>
      </c>
      <c r="O3" s="52">
        <f>(MAX(O6:O7)*0.85)</f>
        <v>0.48540838895304461</v>
      </c>
      <c r="P3" s="23">
        <f>(O3*N3)</f>
        <v>5.5665231772211827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18.855464256790576</v>
      </c>
      <c r="K4" s="4">
        <f>(J4/D14-1)</f>
        <v>7.0641543503797273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54.37009441</v>
      </c>
      <c r="S5" s="23">
        <f>(T5/R5)</f>
        <v>0.35129606095528576</v>
      </c>
      <c r="T5" s="23">
        <f>(SUM(D5:D7))</f>
        <v>19.100000000000001</v>
      </c>
    </row>
    <row r="6" spans="2:21">
      <c r="B6" s="20">
        <v>0.79508294000000002</v>
      </c>
      <c r="C6" s="28">
        <v>0</v>
      </c>
      <c r="D6" s="28">
        <f>(B6*C6)</f>
        <v>0</v>
      </c>
      <c r="E6" s="23">
        <f>(B6*J3)</f>
        <v>0.48418257611910481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10.320940003333334</v>
      </c>
      <c r="O7" s="23">
        <f>($C$5*[1]Params!K9)</f>
        <v>0.57106869288593487</v>
      </c>
      <c r="P7" s="23">
        <f>(O7*N7)</f>
        <v>5.8939657170577231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10.320940003333334</v>
      </c>
      <c r="O8" s="23">
        <f>($C$5*[1]Params!K10)</f>
        <v>0.78521945271816052</v>
      </c>
      <c r="P8" s="23">
        <f>(O8*N8)</f>
        <v>8.1042028609543699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10.320940003333334</v>
      </c>
      <c r="O9" s="23">
        <f>($C$5*[1]Params!K11)</f>
        <v>1.7845896652685465</v>
      </c>
      <c r="P9" s="23">
        <f>(O9*N9)</f>
        <v>18.418642865805385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37.469508803817476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7.5515810873972147E-2</v>
      </c>
    </row>
    <row r="14" spans="2:21">
      <c r="B14" s="19">
        <f>(SUM(B5:B13))</f>
        <v>30.962820010000002</v>
      </c>
      <c r="D14" s="23">
        <f>(SUM(D5:D13))</f>
        <v>2.3381824600000005</v>
      </c>
    </row>
    <row r="18" spans="12:20">
      <c r="R18">
        <f>(SUM(R5:R17))</f>
        <v>30.962820010000002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1" width="9.140625" style="14" customWidth="1"/>
    <col min="22" max="16384" width="9.140625" style="14"/>
  </cols>
  <sheetData>
    <row r="3" spans="2:21">
      <c r="I3" t="s">
        <v>3</v>
      </c>
      <c r="J3" s="45">
        <v>13.05433965226835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</v>
      </c>
      <c r="K4" s="4" t="e">
        <f>(J4/D14-1)</f>
        <v>#DIV/0!</v>
      </c>
      <c r="R4" t="s">
        <v>5</v>
      </c>
      <c r="S4" t="s">
        <v>6</v>
      </c>
      <c r="T4" t="s">
        <v>7</v>
      </c>
    </row>
    <row r="5" spans="2:21">
      <c r="B5" s="19">
        <v>0</v>
      </c>
      <c r="C5" s="23" t="e">
        <f>(D5/B5)</f>
        <v>#DIV/0!</v>
      </c>
      <c r="D5" s="23">
        <v>0</v>
      </c>
      <c r="E5" t="s">
        <v>99</v>
      </c>
      <c r="N5" t="s">
        <v>32</v>
      </c>
      <c r="O5" t="s">
        <v>1</v>
      </c>
      <c r="P5" t="s">
        <v>2</v>
      </c>
      <c r="R5" s="19">
        <f>B5</f>
        <v>0</v>
      </c>
      <c r="S5" s="23" t="e">
        <f>(T5/R5)</f>
        <v>#DIV/0!</v>
      </c>
      <c r="T5" s="23">
        <f>D5</f>
        <v>0</v>
      </c>
    </row>
    <row r="6" spans="2:21">
      <c r="B6" s="20">
        <v>0</v>
      </c>
      <c r="C6" s="28">
        <v>0</v>
      </c>
      <c r="D6" s="28">
        <f>(B6*C6)</f>
        <v>0</v>
      </c>
      <c r="E6" s="23">
        <f>(B6*J3)</f>
        <v>0</v>
      </c>
      <c r="M6" t="s">
        <v>11</v>
      </c>
      <c r="N6" s="19">
        <f>(B$14/5)</f>
        <v>0</v>
      </c>
      <c r="O6" s="23" t="e">
        <f>($C$5*[1]Params!K8)</f>
        <v>#DIV/0!</v>
      </c>
      <c r="P6" s="23" t="e">
        <f>(O6*N6)</f>
        <v>#DIV/0!</v>
      </c>
      <c r="R6" s="19">
        <f>(B6)</f>
        <v>0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</v>
      </c>
      <c r="O7" s="23" t="e">
        <f>($C$5*[1]Params!K9)</f>
        <v>#DIV/0!</v>
      </c>
      <c r="P7" s="23" t="e">
        <f>(O7*N7)</f>
        <v>#DIV/0!</v>
      </c>
      <c r="R7" s="19"/>
      <c r="S7" s="23"/>
      <c r="T7" s="24"/>
      <c r="U7" s="24"/>
    </row>
    <row r="8" spans="2:21">
      <c r="C8" s="23"/>
      <c r="D8" s="23"/>
      <c r="N8" s="19">
        <f>(B$14/5)</f>
        <v>0</v>
      </c>
      <c r="O8" s="23" t="e">
        <f>($C$5*[1]Params!K10)</f>
        <v>#DIV/0!</v>
      </c>
      <c r="P8" s="23" t="e">
        <f>(O8*N8)</f>
        <v>#DIV/0!</v>
      </c>
      <c r="R8" s="19"/>
      <c r="S8" s="24"/>
      <c r="T8" s="24"/>
    </row>
    <row r="9" spans="2:21">
      <c r="C9" s="24"/>
      <c r="D9" s="23"/>
      <c r="N9" s="19">
        <f>(B$14/5)</f>
        <v>0</v>
      </c>
      <c r="O9" s="23" t="e">
        <f>($C$5*[1]Params!K11)</f>
        <v>#DIV/0!</v>
      </c>
      <c r="P9" s="23" t="e">
        <f>(O9*N9)</f>
        <v>#DIV/0!</v>
      </c>
    </row>
    <row r="10" spans="2:21">
      <c r="B10" s="19"/>
      <c r="C10" s="23"/>
      <c r="D10" s="23"/>
    </row>
    <row r="11" spans="2:21">
      <c r="B11" s="19"/>
      <c r="C11" s="23"/>
      <c r="D11" s="23"/>
      <c r="P11" s="23" t="e">
        <f>(SUM(P6:P9))</f>
        <v>#DIV/0!</v>
      </c>
    </row>
    <row r="12" spans="2:21">
      <c r="B12" s="19"/>
      <c r="C12" s="24"/>
      <c r="D12" s="23"/>
    </row>
    <row r="13" spans="2:21">
      <c r="F13" t="s">
        <v>9</v>
      </c>
      <c r="G13" s="23" t="e">
        <f>(D14/B14)</f>
        <v>#DIV/0!</v>
      </c>
    </row>
    <row r="14" spans="2:21">
      <c r="B14" s="19">
        <f>(SUM(B5:B13))</f>
        <v>0</v>
      </c>
      <c r="D14" s="23">
        <f>(SUM(D5:D13))</f>
        <v>0</v>
      </c>
    </row>
    <row r="18" spans="12:20">
      <c r="R18">
        <f>(SUM(R5:R17))</f>
        <v>0</v>
      </c>
      <c r="T18" s="23">
        <f>(SUM(T5:T17))</f>
        <v>0</v>
      </c>
    </row>
    <row r="22" spans="12:20">
      <c r="L22" s="24"/>
    </row>
    <row r="25" spans="12:20">
      <c r="N25" s="19"/>
    </row>
  </sheetData>
  <conditionalFormatting sqref="C5 G13 O8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Y32" sqref="Y32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1" width="9.140625" style="14" customWidth="1"/>
    <col min="22" max="16384" width="9.140625" style="14"/>
  </cols>
  <sheetData>
    <row r="3" spans="2:21">
      <c r="I3" t="s">
        <v>3</v>
      </c>
      <c r="J3" s="45">
        <v>2.8823101351790421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</v>
      </c>
      <c r="K4" s="4" t="e">
        <f>(J4/D14-1)</f>
        <v>#DIV/0!</v>
      </c>
      <c r="R4" t="s">
        <v>5</v>
      </c>
      <c r="S4" t="s">
        <v>6</v>
      </c>
      <c r="T4" t="s">
        <v>7</v>
      </c>
    </row>
    <row r="5" spans="2:21">
      <c r="B5" s="19">
        <v>0</v>
      </c>
      <c r="C5" s="23" t="e">
        <f>(D5/B5)</f>
        <v>#DIV/0!</v>
      </c>
      <c r="D5" s="23">
        <v>0</v>
      </c>
      <c r="E5" t="s">
        <v>99</v>
      </c>
      <c r="N5" t="s">
        <v>32</v>
      </c>
      <c r="O5" t="s">
        <v>1</v>
      </c>
      <c r="P5" t="s">
        <v>2</v>
      </c>
      <c r="R5" s="19">
        <f>B5</f>
        <v>0</v>
      </c>
      <c r="S5" s="23" t="e">
        <f>(T5/R5)</f>
        <v>#DIV/0!</v>
      </c>
      <c r="T5" s="23">
        <f>D5</f>
        <v>0</v>
      </c>
    </row>
    <row r="6" spans="2:21">
      <c r="B6" s="20">
        <v>0</v>
      </c>
      <c r="C6" s="28">
        <v>0</v>
      </c>
      <c r="D6" s="28">
        <f>(B6*C6)</f>
        <v>0</v>
      </c>
      <c r="E6" s="23">
        <f>(B6*J3)</f>
        <v>0</v>
      </c>
      <c r="M6" t="s">
        <v>11</v>
      </c>
      <c r="N6" s="19">
        <f>(B$14/5)</f>
        <v>0</v>
      </c>
      <c r="O6" s="23" t="e">
        <f>($C$5*[1]Params!K8)</f>
        <v>#DIV/0!</v>
      </c>
      <c r="P6" s="23" t="e">
        <f>(O6*N6)</f>
        <v>#DIV/0!</v>
      </c>
      <c r="R6" s="19">
        <f>(B6)</f>
        <v>0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</v>
      </c>
      <c r="O7" s="23" t="e">
        <f>($C$5*[1]Params!K9)</f>
        <v>#DIV/0!</v>
      </c>
      <c r="P7" s="23" t="e">
        <f>(O7*N7)</f>
        <v>#DIV/0!</v>
      </c>
      <c r="R7" s="19"/>
      <c r="S7" s="23"/>
      <c r="T7" s="24"/>
      <c r="U7" s="24"/>
    </row>
    <row r="8" spans="2:21">
      <c r="C8" s="23"/>
      <c r="D8" s="23"/>
      <c r="N8" s="19">
        <f>(B$14/5)</f>
        <v>0</v>
      </c>
      <c r="O8" s="23" t="e">
        <f>($C$5*[1]Params!K10)</f>
        <v>#DIV/0!</v>
      </c>
      <c r="P8" s="23" t="e">
        <f>(O8*N8)</f>
        <v>#DIV/0!</v>
      </c>
      <c r="R8" s="19"/>
      <c r="S8" s="24"/>
      <c r="T8" s="24"/>
    </row>
    <row r="9" spans="2:21">
      <c r="C9" s="24"/>
      <c r="D9" s="23"/>
      <c r="N9" s="19">
        <f>(B$14/5)</f>
        <v>0</v>
      </c>
      <c r="O9" s="23" t="e">
        <f>($C$5*[1]Params!K11)</f>
        <v>#DIV/0!</v>
      </c>
      <c r="P9" s="23" t="e">
        <f>(O9*N9)</f>
        <v>#DIV/0!</v>
      </c>
    </row>
    <row r="10" spans="2:21">
      <c r="B10" s="19"/>
      <c r="C10" s="23"/>
      <c r="D10" s="23"/>
    </row>
    <row r="11" spans="2:21">
      <c r="B11" s="19"/>
      <c r="C11" s="23"/>
      <c r="D11" s="23"/>
      <c r="P11" s="23" t="e">
        <f>(SUM(P6:P9))</f>
        <v>#DIV/0!</v>
      </c>
    </row>
    <row r="12" spans="2:21">
      <c r="B12" s="19"/>
      <c r="C12" s="24"/>
      <c r="D12" s="23"/>
    </row>
    <row r="13" spans="2:21">
      <c r="F13" t="s">
        <v>9</v>
      </c>
      <c r="G13" s="23" t="e">
        <f>(D14/B14)</f>
        <v>#DIV/0!</v>
      </c>
    </row>
    <row r="14" spans="2:21">
      <c r="B14" s="19">
        <f>(SUM(B5:B13))</f>
        <v>0</v>
      </c>
      <c r="D14" s="23">
        <f>(SUM(D5:D13))</f>
        <v>0</v>
      </c>
    </row>
    <row r="18" spans="12:20">
      <c r="R18">
        <f>(SUM(R5:R17))</f>
        <v>0</v>
      </c>
      <c r="T18" s="23">
        <f>(SUM(T5:T17))</f>
        <v>0</v>
      </c>
    </row>
    <row r="22" spans="12:20">
      <c r="L22" s="24"/>
    </row>
    <row r="25" spans="12:20">
      <c r="N25" s="19"/>
    </row>
  </sheetData>
  <conditionalFormatting sqref="C5 G13 O8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0.48543984867291201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2.9533189513562621</v>
      </c>
      <c r="K4" s="4">
        <f>(J4/D9-1)</f>
        <v>-0.89769408487240299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5.7511711087724184E-3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9.7268689859487196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-251.28977101405121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-133.53977101405121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732</v>
      </c>
      <c r="E35">
        <f t="shared" ref="E35:E41" si="1">C35*D35</f>
        <v>4577.9279999999999</v>
      </c>
      <c r="F35" s="35">
        <f t="shared" ref="F35:F41" si="2">E35*$N$5</f>
        <v>3673.7872199999997</v>
      </c>
      <c r="G35" s="23">
        <v>3.5</v>
      </c>
      <c r="H35" s="36">
        <f>G51</f>
        <v>1.5615590400000001</v>
      </c>
      <c r="I35" s="24">
        <f t="shared" ref="I35:I42" si="3">((F35-H35*D35)*$J$3-G35)</f>
        <v>11.05463827106237</v>
      </c>
      <c r="J35">
        <v>1</v>
      </c>
      <c r="K35" s="37">
        <f t="shared" ref="K35:K41" si="4">I35*J35</f>
        <v>11.05463827106237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732</v>
      </c>
      <c r="E36">
        <f t="shared" si="1"/>
        <v>707.11199999999997</v>
      </c>
      <c r="F36" s="35">
        <f t="shared" si="2"/>
        <v>567.45737999999994</v>
      </c>
      <c r="G36" s="23">
        <v>3.5</v>
      </c>
      <c r="H36" s="36">
        <f>G52</f>
        <v>0.21337130135885166</v>
      </c>
      <c r="I36" s="24">
        <f t="shared" si="3"/>
        <v>-1.1347182309977679</v>
      </c>
      <c r="J36">
        <v>1</v>
      </c>
      <c r="K36" s="37">
        <f t="shared" si="4"/>
        <v>-1.1347182309977679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732</v>
      </c>
      <c r="E37">
        <f t="shared" si="1"/>
        <v>622.93200000000002</v>
      </c>
      <c r="F37" s="35">
        <f t="shared" si="2"/>
        <v>499.90293000000003</v>
      </c>
      <c r="G37" s="23">
        <v>3.5</v>
      </c>
      <c r="H37" s="36">
        <f>G53</f>
        <v>0.18479602162162162</v>
      </c>
      <c r="I37" s="24">
        <f t="shared" si="3"/>
        <v>-1.4029375834878897</v>
      </c>
      <c r="J37">
        <v>1</v>
      </c>
      <c r="K37" s="37">
        <f t="shared" si="4"/>
        <v>-1.4029375834878897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698</v>
      </c>
      <c r="E38">
        <f t="shared" si="1"/>
        <v>593.99799999999993</v>
      </c>
      <c r="F38" s="35">
        <f t="shared" si="2"/>
        <v>476.68339499999996</v>
      </c>
      <c r="G38" s="23">
        <v>0</v>
      </c>
      <c r="H38" s="36">
        <f>G53</f>
        <v>0.18479602162162162</v>
      </c>
      <c r="I38" s="24">
        <f t="shared" si="3"/>
        <v>1.9996578780402359</v>
      </c>
      <c r="J38">
        <v>3</v>
      </c>
      <c r="K38" s="37">
        <f t="shared" si="4"/>
        <v>5.9989736341207074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640</v>
      </c>
      <c r="E39">
        <f t="shared" si="1"/>
        <v>544.64</v>
      </c>
      <c r="F39" s="35">
        <f t="shared" si="2"/>
        <v>437.0736</v>
      </c>
      <c r="G39" s="23">
        <v>0</v>
      </c>
      <c r="H39" s="36">
        <f>H38</f>
        <v>0.18479602162162162</v>
      </c>
      <c r="I39" s="24">
        <f t="shared" si="3"/>
        <v>1.8334971947646863</v>
      </c>
      <c r="J39">
        <v>1</v>
      </c>
      <c r="K39" s="37">
        <f t="shared" si="4"/>
        <v>1.8334971947646863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592</v>
      </c>
      <c r="E40">
        <f t="shared" si="1"/>
        <v>503.79199999999997</v>
      </c>
      <c r="F40" s="35">
        <f t="shared" si="2"/>
        <v>404.29307999999997</v>
      </c>
      <c r="G40" s="23">
        <v>0</v>
      </c>
      <c r="H40" s="36">
        <f>H39</f>
        <v>0.18479602162162162</v>
      </c>
      <c r="I40" s="24">
        <f t="shared" si="3"/>
        <v>1.6959849051573346</v>
      </c>
      <c r="J40">
        <v>1</v>
      </c>
      <c r="K40" s="37">
        <f t="shared" si="4"/>
        <v>1.6959849051573346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0.22618814730895667</v>
      </c>
      <c r="J41" s="16">
        <v>1</v>
      </c>
      <c r="K41" s="41">
        <f t="shared" si="4"/>
        <v>0.22618814730895667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1.2605293214007218</v>
      </c>
      <c r="J42" s="16">
        <v>1</v>
      </c>
      <c r="K42" s="41">
        <f>(I42*J42)</f>
        <v>1.2605293214007218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1.7471169859487219</v>
      </c>
      <c r="P47">
        <f>(O47/J3)</f>
        <v>303.78456020614595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(-369/3)</f>
        <v>-123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8" width="9.140625" style="14" customWidth="1"/>
    <col min="2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13.572094131187249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4.2595367327422302</v>
      </c>
      <c r="K4" s="4">
        <f>(J4/D13-1)</f>
        <v>-3.6254129975666247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5.4199999999999998E-6</v>
      </c>
      <c r="C6" s="28">
        <v>0</v>
      </c>
      <c r="D6" s="28">
        <f>(B6*C6)</f>
        <v>0</v>
      </c>
      <c r="E6" s="23">
        <f>(B6*J3)</f>
        <v>7.3560750191034883E-5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5.4199999999999998E-6</v>
      </c>
      <c r="S6" s="28">
        <v>0</v>
      </c>
      <c r="T6" s="28">
        <f>(D6)</f>
        <v>0</v>
      </c>
      <c r="U6" s="23">
        <f>(R6*J3)</f>
        <v>7.3560750191034883E-5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0.118879814</v>
      </c>
      <c r="O9" s="23">
        <f>($C$5*[1]Params!K11)</f>
        <v>20</v>
      </c>
      <c r="P9" s="23">
        <f>(O9*N9)</f>
        <v>2.3775962800000001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4.8027223719999999</v>
      </c>
    </row>
    <row r="12" spans="2:21">
      <c r="F12" t="s">
        <v>9</v>
      </c>
      <c r="G12" s="45">
        <f>(D13/B13)</f>
        <v>-5.1695082426142482</v>
      </c>
    </row>
    <row r="13" spans="2:21">
      <c r="B13" s="1">
        <f>(SUM(B5:B12))</f>
        <v>0.31384521000000004</v>
      </c>
      <c r="D13" s="23">
        <f>(SUM(D5:D12))</f>
        <v>-1.6224254</v>
      </c>
      <c r="R13" s="1">
        <f>(SUM(R5:R12))</f>
        <v>0.59439907000000003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1.032596544480052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0.60206533982161914</v>
      </c>
      <c r="M3" t="s">
        <v>4</v>
      </c>
      <c r="N3" s="26">
        <f>(INDEX(N5:N21,MATCH(MAX(O6:O7),O5:O21,0))/0.9)</f>
        <v>25</v>
      </c>
      <c r="O3" s="24">
        <f>(MAX(O6:O7)*0.85)</f>
        <v>0.47545968134803307</v>
      </c>
      <c r="P3" s="45">
        <f>(O3*N3)</f>
        <v>11.886492033700828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43.332627871605879</v>
      </c>
      <c r="K4" s="4">
        <f>(J4/D13-1)</f>
        <v>1.4618562580822871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0.72110127000000002</v>
      </c>
      <c r="C6" s="28">
        <v>0</v>
      </c>
      <c r="D6" s="28">
        <f>(B6*C6)</f>
        <v>0</v>
      </c>
      <c r="E6" s="23">
        <f>(B6*J3)</f>
        <v>0.43415008116835113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0.72110127000000002</v>
      </c>
      <c r="S6" s="28">
        <v>0</v>
      </c>
      <c r="T6" s="28">
        <f>(D6)</f>
        <v>0</v>
      </c>
      <c r="U6" s="23">
        <f>(R6*J3)</f>
        <v>0.43415008116835113</v>
      </c>
    </row>
    <row r="7" spans="2:21">
      <c r="B7" s="1">
        <v>113.68280712000001</v>
      </c>
      <c r="C7" s="23">
        <f>(D7/B7)</f>
        <v>0.3474579929954143</v>
      </c>
      <c r="D7" s="23">
        <v>39.5</v>
      </c>
      <c r="E7" t="s">
        <v>15</v>
      </c>
      <c r="N7" s="1">
        <f>-B11</f>
        <v>22.5</v>
      </c>
      <c r="O7" s="23">
        <f>($S$7*[1]Params!K9)</f>
        <v>0.55936433099768601</v>
      </c>
      <c r="P7" s="23">
        <f>-D11</f>
        <v>12.305999999999999</v>
      </c>
      <c r="Q7" t="s">
        <v>12</v>
      </c>
      <c r="R7" s="35">
        <f>B7+B10</f>
        <v>91.112807120000014</v>
      </c>
      <c r="S7" s="23">
        <f>(T7/R7)</f>
        <v>0.34960270687355371</v>
      </c>
      <c r="T7" s="23">
        <f>D7+B10*0.3388</f>
        <v>31.853284000000002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25.155978554000008</v>
      </c>
      <c r="O8" s="23">
        <f>($C$7*[1]Params!K10)</f>
        <v>0.76440758458991154</v>
      </c>
      <c r="P8" s="23">
        <f>(O8*N8)</f>
        <v>19.229420804458762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14.394659518000003</v>
      </c>
      <c r="O9" s="23">
        <f>($C$7*[1]Params!K11)</f>
        <v>1.7372899649770714</v>
      </c>
      <c r="P9" s="23">
        <f>(O9*N9)</f>
        <v>25.007697529883092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66.62554730434185</v>
      </c>
    </row>
    <row r="12" spans="2:21">
      <c r="F12" t="s">
        <v>9</v>
      </c>
      <c r="G12" s="45">
        <f>(D13/B13)</f>
        <v>0.24455747074795103</v>
      </c>
    </row>
    <row r="13" spans="2:21">
      <c r="B13" s="1">
        <f>(SUM(B5:B12))</f>
        <v>71.973297590000016</v>
      </c>
      <c r="D13" s="23">
        <f>(SUM(D5:D12))</f>
        <v>17.601607620000003</v>
      </c>
      <c r="R13" s="1">
        <f>(SUM(R5:R12))</f>
        <v>94.473297590000016</v>
      </c>
      <c r="T13" s="23">
        <f>(SUM(T5:T12))</f>
        <v>29.907607620000004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2023-12-19T10:31:48Z</dcterms:modified>
</cp:coreProperties>
</file>