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C31" i="28"/>
  <c r="C30"/>
  <c r="D29"/>
  <c r="C29" s="1"/>
  <c r="O7" s="1"/>
  <c r="P7" s="1"/>
  <c r="B28"/>
  <c r="C28" s="1"/>
  <c r="C27"/>
  <c r="B26"/>
  <c r="C26" s="1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R15"/>
  <c r="N25" s="1"/>
  <c r="B15"/>
  <c r="E15" s="1"/>
  <c r="T14"/>
  <c r="S14"/>
  <c r="R14"/>
  <c r="O14"/>
  <c r="P14" s="1"/>
  <c r="N14"/>
  <c r="B14"/>
  <c r="E14" s="1"/>
  <c r="T13"/>
  <c r="S13" s="1"/>
  <c r="R13"/>
  <c r="N17" s="1"/>
  <c r="B13"/>
  <c r="D13" s="1"/>
  <c r="T12"/>
  <c r="R12"/>
  <c r="S12" s="1"/>
  <c r="E12"/>
  <c r="T11"/>
  <c r="S11"/>
  <c r="R11"/>
  <c r="C11"/>
  <c r="T10"/>
  <c r="S10"/>
  <c r="R10"/>
  <c r="C10"/>
  <c r="U9"/>
  <c r="R9"/>
  <c r="S9" s="1"/>
  <c r="O9"/>
  <c r="C9"/>
  <c r="B9"/>
  <c r="T8"/>
  <c r="R8"/>
  <c r="O8"/>
  <c r="P8" s="1"/>
  <c r="N8"/>
  <c r="C8"/>
  <c r="B8"/>
  <c r="T7"/>
  <c r="R7"/>
  <c r="N7"/>
  <c r="C7"/>
  <c r="T6"/>
  <c r="O6"/>
  <c r="N6"/>
  <c r="P6" s="1"/>
  <c r="B6"/>
  <c r="R6" s="1"/>
  <c r="S5"/>
  <c r="D5"/>
  <c r="D33" s="1"/>
  <c r="B5"/>
  <c r="B33" s="1"/>
  <c r="J4" s="1"/>
  <c r="K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D7"/>
  <c r="E6"/>
  <c r="D6"/>
  <c r="D10" s="1"/>
  <c r="G9" s="1"/>
  <c r="C5"/>
  <c r="O9" s="1"/>
  <c r="P9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B35" i="23"/>
  <c r="E35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R5"/>
  <c r="D5"/>
  <c r="D13" i="22"/>
  <c r="D12"/>
  <c r="D11"/>
  <c r="D10"/>
  <c r="D9"/>
  <c r="D8"/>
  <c r="B7"/>
  <c r="C7" s="1"/>
  <c r="E6"/>
  <c r="D6"/>
  <c r="D5"/>
  <c r="B13" i="21"/>
  <c r="J4" s="1"/>
  <c r="K4" s="1"/>
  <c r="O9"/>
  <c r="P9" s="1"/>
  <c r="N9"/>
  <c r="C9"/>
  <c r="T8"/>
  <c r="R8"/>
  <c r="O8"/>
  <c r="P8" s="1"/>
  <c r="N8"/>
  <c r="C8"/>
  <c r="T7"/>
  <c r="S7"/>
  <c r="R7"/>
  <c r="N7"/>
  <c r="C7"/>
  <c r="O7" s="1"/>
  <c r="P7" s="1"/>
  <c r="T6"/>
  <c r="S6" s="1"/>
  <c r="R6"/>
  <c r="O6"/>
  <c r="P6" s="1"/>
  <c r="P11" s="1"/>
  <c r="N6"/>
  <c r="E6"/>
  <c r="D6"/>
  <c r="D13" s="1"/>
  <c r="T5"/>
  <c r="R5"/>
  <c r="R19" s="1"/>
  <c r="C5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N7" s="1"/>
  <c r="P7" s="1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2" i="14"/>
  <c r="N17"/>
  <c r="D15"/>
  <c r="K4" s="1"/>
  <c r="B15"/>
  <c r="C13"/>
  <c r="C12"/>
  <c r="S9" s="1"/>
  <c r="C11"/>
  <c r="E10"/>
  <c r="T9"/>
  <c r="R9"/>
  <c r="N16" s="1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S5" s="1"/>
  <c r="O25" s="1"/>
  <c r="R5"/>
  <c r="D5"/>
  <c r="G15" s="1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D13"/>
  <c r="B13"/>
  <c r="G12"/>
  <c r="C11"/>
  <c r="C10"/>
  <c r="N9"/>
  <c r="C9"/>
  <c r="U8"/>
  <c r="T8"/>
  <c r="S8"/>
  <c r="R8"/>
  <c r="N8"/>
  <c r="C8"/>
  <c r="T7"/>
  <c r="R7"/>
  <c r="N7"/>
  <c r="C7"/>
  <c r="T6"/>
  <c r="S6" s="1"/>
  <c r="R6"/>
  <c r="O6"/>
  <c r="P6" s="1"/>
  <c r="N6"/>
  <c r="E6"/>
  <c r="D6"/>
  <c r="T5"/>
  <c r="R5"/>
  <c r="U5" s="1"/>
  <c r="C5"/>
  <c r="O9" s="1"/>
  <c r="P9" s="1"/>
  <c r="K4"/>
  <c r="J4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D12"/>
  <c r="C12" s="1"/>
  <c r="C11"/>
  <c r="C10"/>
  <c r="C9"/>
  <c r="C8"/>
  <c r="R7"/>
  <c r="R14" s="1"/>
  <c r="C7"/>
  <c r="T6"/>
  <c r="S6"/>
  <c r="R6"/>
  <c r="N6"/>
  <c r="E6"/>
  <c r="D6"/>
  <c r="D14" s="1"/>
  <c r="G13" s="1"/>
  <c r="T5"/>
  <c r="R5"/>
  <c r="N9" s="1"/>
  <c r="C5"/>
  <c r="O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O7" s="1"/>
  <c r="P7" s="1"/>
  <c r="R7"/>
  <c r="N7"/>
  <c r="C7"/>
  <c r="O9" s="1"/>
  <c r="P9" s="1"/>
  <c r="R6"/>
  <c r="U6" s="1"/>
  <c r="O6"/>
  <c r="N6"/>
  <c r="P6" s="1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I40" s="1"/>
  <c r="K40" s="1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D6"/>
  <c r="D5"/>
  <c r="D9" s="1"/>
  <c r="J4"/>
  <c r="K4" s="1"/>
  <c r="D229" i="3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/>
  <c r="N51" s="1"/>
  <c r="O51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2" s="1"/>
  <c r="D22"/>
  <c r="N21"/>
  <c r="D21"/>
  <c r="T20"/>
  <c r="R20"/>
  <c r="N28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J12" l="1"/>
  <c r="J13" s="1"/>
  <c r="J4"/>
  <c r="R22"/>
  <c r="D39"/>
  <c r="T22"/>
  <c r="T18"/>
  <c r="R18"/>
  <c r="N11" s="1"/>
  <c r="N10"/>
  <c r="O9" i="2"/>
  <c r="O14" s="1"/>
  <c r="N4"/>
  <c r="M38" i="5"/>
  <c r="L39"/>
  <c r="P10" i="1"/>
  <c r="P9" i="10"/>
  <c r="O35" i="1"/>
  <c r="O37"/>
  <c r="P37" s="1"/>
  <c r="O36"/>
  <c r="O34"/>
  <c r="O29"/>
  <c r="O28"/>
  <c r="P28" s="1"/>
  <c r="O27"/>
  <c r="O26"/>
  <c r="H37" i="5"/>
  <c r="H36"/>
  <c r="I36" s="1"/>
  <c r="K36" s="1"/>
  <c r="O22" i="2"/>
  <c r="O46"/>
  <c r="P17" i="4"/>
  <c r="P35"/>
  <c r="I37" i="5"/>
  <c r="K37" s="1"/>
  <c r="O16" i="12"/>
  <c r="P16" s="1"/>
  <c r="O14"/>
  <c r="P14" s="1"/>
  <c r="R35" i="14"/>
  <c r="N25"/>
  <c r="P25" s="1"/>
  <c r="N23"/>
  <c r="O17"/>
  <c r="P17" s="1"/>
  <c r="O15"/>
  <c r="O14"/>
  <c r="N9" i="15"/>
  <c r="N7"/>
  <c r="J4"/>
  <c r="K4" s="1"/>
  <c r="O9" i="16"/>
  <c r="O8"/>
  <c r="N9" i="17"/>
  <c r="N7"/>
  <c r="N9" i="20"/>
  <c r="N8"/>
  <c r="N6"/>
  <c r="B37" i="23"/>
  <c r="J4" s="1"/>
  <c r="R9"/>
  <c r="S9" s="1"/>
  <c r="C9"/>
  <c r="O6" s="1"/>
  <c r="P6" s="1"/>
  <c r="P6" i="32"/>
  <c r="N29" i="1"/>
  <c r="O3"/>
  <c r="T5"/>
  <c r="N6"/>
  <c r="R19"/>
  <c r="N19" s="1"/>
  <c r="T19"/>
  <c r="R21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N35"/>
  <c r="O35" s="1"/>
  <c r="O38" s="1"/>
  <c r="N36"/>
  <c r="O36" s="1"/>
  <c r="N50"/>
  <c r="O50" s="1"/>
  <c r="O54" s="1"/>
  <c r="N52"/>
  <c r="O52" s="1"/>
  <c r="N66"/>
  <c r="O66" s="1"/>
  <c r="O70" s="1"/>
  <c r="N68"/>
  <c r="O68" s="1"/>
  <c r="N73"/>
  <c r="O73" s="1"/>
  <c r="M74"/>
  <c r="N75"/>
  <c r="O75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O6" i="4"/>
  <c r="P6" s="1"/>
  <c r="E62" i="5"/>
  <c r="O8" i="8"/>
  <c r="P8" s="1"/>
  <c r="P11" s="1"/>
  <c r="J4" i="9"/>
  <c r="K4" s="1"/>
  <c r="S5"/>
  <c r="T6"/>
  <c r="T17" s="1"/>
  <c r="O7"/>
  <c r="P7" s="1"/>
  <c r="P12" s="1"/>
  <c r="O8"/>
  <c r="P8" s="1"/>
  <c r="U5" i="10"/>
  <c r="O6"/>
  <c r="P6" s="1"/>
  <c r="N7"/>
  <c r="T7"/>
  <c r="T14" s="1"/>
  <c r="N8"/>
  <c r="K4" i="11"/>
  <c r="O7"/>
  <c r="P7" s="1"/>
  <c r="O9"/>
  <c r="P9" s="1"/>
  <c r="T13" i="12"/>
  <c r="O7"/>
  <c r="P7" s="1"/>
  <c r="P11" s="1"/>
  <c r="O8"/>
  <c r="P8" s="1"/>
  <c r="R13"/>
  <c r="O15"/>
  <c r="P15" s="1"/>
  <c r="O17"/>
  <c r="P17" s="1"/>
  <c r="S5" i="13"/>
  <c r="T15"/>
  <c r="N14" i="14"/>
  <c r="N15"/>
  <c r="O16"/>
  <c r="P16" s="1"/>
  <c r="N24"/>
  <c r="P9" i="15"/>
  <c r="T5" i="16"/>
  <c r="T13" s="1"/>
  <c r="R8"/>
  <c r="S8" s="1"/>
  <c r="K4" i="17"/>
  <c r="P7"/>
  <c r="P11" s="1"/>
  <c r="P9"/>
  <c r="O8" i="18"/>
  <c r="O9"/>
  <c r="K4" i="19"/>
  <c r="O6" i="20"/>
  <c r="P6" s="1"/>
  <c r="G12" i="21"/>
  <c r="D15" i="22"/>
  <c r="B15"/>
  <c r="J4" s="1"/>
  <c r="D37" i="23"/>
  <c r="G37" s="1"/>
  <c r="O24" i="14"/>
  <c r="P24" s="1"/>
  <c r="O22"/>
  <c r="P22" s="1"/>
  <c r="O8"/>
  <c r="P8" s="1"/>
  <c r="O6"/>
  <c r="P6" s="1"/>
  <c r="N9" i="18"/>
  <c r="N8"/>
  <c r="N6"/>
  <c r="T19" i="21"/>
  <c r="S5"/>
  <c r="T5" i="23"/>
  <c r="T37" s="1"/>
  <c r="O7" i="24"/>
  <c r="O8"/>
  <c r="P8" s="1"/>
  <c r="O6"/>
  <c r="P6" s="1"/>
  <c r="O16" i="28"/>
  <c r="O17"/>
  <c r="P17" s="1"/>
  <c r="O15"/>
  <c r="P15" s="1"/>
  <c r="P23"/>
  <c r="N3"/>
  <c r="O3"/>
  <c r="N26" i="1"/>
  <c r="N27"/>
  <c r="N74" i="2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T6" i="8"/>
  <c r="T13" s="1"/>
  <c r="O7" i="10"/>
  <c r="O8"/>
  <c r="P8" s="1"/>
  <c r="O6" i="11"/>
  <c r="P6" s="1"/>
  <c r="O9" i="14"/>
  <c r="P9" s="1"/>
  <c r="O23"/>
  <c r="P23" s="1"/>
  <c r="P7" i="15"/>
  <c r="B14" i="16"/>
  <c r="P6" i="18"/>
  <c r="O8" i="20"/>
  <c r="P8" s="1"/>
  <c r="O9"/>
  <c r="P9" s="1"/>
  <c r="K4" i="24"/>
  <c r="K4" i="26"/>
  <c r="K4" i="27"/>
  <c r="G33" i="28"/>
  <c r="O7" i="13"/>
  <c r="P7" s="1"/>
  <c r="P12" s="1"/>
  <c r="O8"/>
  <c r="P8" s="1"/>
  <c r="T8" i="14"/>
  <c r="T35" s="1"/>
  <c r="O6" i="15"/>
  <c r="P6" s="1"/>
  <c r="O6" i="19"/>
  <c r="P6" s="1"/>
  <c r="P11" s="1"/>
  <c r="O8"/>
  <c r="P8" s="1"/>
  <c r="O9" i="23"/>
  <c r="P9" s="1"/>
  <c r="R24"/>
  <c r="R37" s="1"/>
  <c r="R25"/>
  <c r="C35"/>
  <c r="N9" s="1"/>
  <c r="N7" i="24"/>
  <c r="O14"/>
  <c r="P14" s="1"/>
  <c r="O16"/>
  <c r="P16" s="1"/>
  <c r="O17"/>
  <c r="P17" s="1"/>
  <c r="K4" i="25"/>
  <c r="N6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N16"/>
  <c r="N26"/>
  <c r="O8" i="29"/>
  <c r="P8" s="1"/>
  <c r="O7" i="30"/>
  <c r="P7" s="1"/>
  <c r="T5" i="31"/>
  <c r="O6"/>
  <c r="O9"/>
  <c r="P9" s="1"/>
  <c r="S6" i="32"/>
  <c r="O7"/>
  <c r="P7" s="1"/>
  <c r="O9"/>
  <c r="P9" s="1"/>
  <c r="O7" i="33"/>
  <c r="P7" s="1"/>
  <c r="O6" i="34"/>
  <c r="P6" s="1"/>
  <c r="P11" s="1"/>
  <c r="O8"/>
  <c r="P8" s="1"/>
  <c r="O9"/>
  <c r="P9" s="1"/>
  <c r="T6" i="24"/>
  <c r="T17" s="1"/>
  <c r="O6" i="25"/>
  <c r="P6" s="1"/>
  <c r="P11" s="1"/>
  <c r="O8"/>
  <c r="P8" s="1"/>
  <c r="N9" i="28"/>
  <c r="P9" s="1"/>
  <c r="P11" s="1"/>
  <c r="N15"/>
  <c r="S15"/>
  <c r="N24"/>
  <c r="O6" i="29"/>
  <c r="P6" s="1"/>
  <c r="P11" s="1"/>
  <c r="O7"/>
  <c r="P7" s="1"/>
  <c r="O6" i="30"/>
  <c r="P6" s="1"/>
  <c r="P11" s="1"/>
  <c r="O8"/>
  <c r="P8" s="1"/>
  <c r="O7" i="31"/>
  <c r="P7" s="1"/>
  <c r="P11" s="1"/>
  <c r="S5" i="32"/>
  <c r="T5" s="1"/>
  <c r="T35" s="1"/>
  <c r="W35" s="1"/>
  <c r="O6" i="33"/>
  <c r="P6" s="1"/>
  <c r="P11" s="1"/>
  <c r="O8"/>
  <c r="P8" s="1"/>
  <c r="O26" i="28" l="1"/>
  <c r="P26" s="1"/>
  <c r="O25"/>
  <c r="P25" s="1"/>
  <c r="O24"/>
  <c r="P24" s="1"/>
  <c r="T17" i="31"/>
  <c r="S5"/>
  <c r="H41" i="5"/>
  <c r="I41" s="1"/>
  <c r="K41" s="1"/>
  <c r="H38"/>
  <c r="P16" i="28"/>
  <c r="P19" s="1"/>
  <c r="P11" i="20"/>
  <c r="P15" i="14"/>
  <c r="D42" i="1"/>
  <c r="P27"/>
  <c r="P29"/>
  <c r="P36"/>
  <c r="P35"/>
  <c r="R13" i="16"/>
  <c r="R32" i="1"/>
  <c r="R35" i="28"/>
  <c r="T5"/>
  <c r="T35" s="1"/>
  <c r="O3" i="31"/>
  <c r="N3"/>
  <c r="N7" i="16"/>
  <c r="P7" s="1"/>
  <c r="N6"/>
  <c r="P6" s="1"/>
  <c r="J4"/>
  <c r="K4" s="1"/>
  <c r="N9"/>
  <c r="N8"/>
  <c r="P8" s="1"/>
  <c r="M57" i="2"/>
  <c r="O57" s="1"/>
  <c r="D31"/>
  <c r="T22"/>
  <c r="T20"/>
  <c r="R20"/>
  <c r="R22"/>
  <c r="O6" i="1"/>
  <c r="N3" s="1"/>
  <c r="M39" i="5"/>
  <c r="L41"/>
  <c r="M41" s="1"/>
  <c r="O4" i="2"/>
  <c r="M4"/>
  <c r="P19" i="26"/>
  <c r="P9" i="18"/>
  <c r="O78" i="2"/>
  <c r="T32" i="1"/>
  <c r="P11" i="32"/>
  <c r="P11" i="26"/>
  <c r="P20" i="24"/>
  <c r="P11" i="15"/>
  <c r="G13" i="16"/>
  <c r="P12" i="11"/>
  <c r="P7" i="10"/>
  <c r="P3" i="28"/>
  <c r="P28"/>
  <c r="P11" i="24"/>
  <c r="P7"/>
  <c r="P11" i="14"/>
  <c r="P27"/>
  <c r="P8" i="18"/>
  <c r="P11" s="1"/>
  <c r="P11" i="10"/>
  <c r="S19" i="1"/>
  <c r="P3"/>
  <c r="N3" i="32"/>
  <c r="O3"/>
  <c r="P9" i="16"/>
  <c r="P14" i="14"/>
  <c r="P19" s="1"/>
  <c r="P19" i="12"/>
  <c r="P26" i="1"/>
  <c r="P31" s="1"/>
  <c r="P34"/>
  <c r="P39" s="1"/>
  <c r="B37" i="2"/>
  <c r="D37"/>
  <c r="G36" s="1"/>
  <c r="S18" i="1"/>
  <c r="K4"/>
  <c r="O12" l="1"/>
  <c r="P12" s="1"/>
  <c r="O11"/>
  <c r="P11" s="1"/>
  <c r="O13"/>
  <c r="P13" s="1"/>
  <c r="O20"/>
  <c r="P20" s="1"/>
  <c r="O21"/>
  <c r="P21" s="1"/>
  <c r="O19"/>
  <c r="P19" s="1"/>
  <c r="M46" i="5"/>
  <c r="K14"/>
  <c r="M58" i="2"/>
  <c r="R36"/>
  <c r="H39" i="5"/>
  <c r="I39" s="1"/>
  <c r="K39" s="1"/>
  <c r="I38"/>
  <c r="K38" s="1"/>
  <c r="J13" s="1"/>
  <c r="P12" i="16"/>
  <c r="W35" i="28"/>
  <c r="J4" i="2"/>
  <c r="K4" s="1"/>
  <c r="J7"/>
  <c r="J8" s="1"/>
  <c r="I42" i="1"/>
  <c r="G7"/>
  <c r="P3" i="32"/>
  <c r="P6" i="1"/>
  <c r="S20" i="2"/>
  <c r="P3" i="31"/>
  <c r="T36" i="2"/>
  <c r="N60" l="1"/>
  <c r="O60" s="1"/>
  <c r="N58"/>
  <c r="O58" s="1"/>
  <c r="N59"/>
  <c r="O59" s="1"/>
  <c r="O46" i="5"/>
  <c r="P46" s="1"/>
  <c r="J15"/>
  <c r="J16" s="1"/>
  <c r="P23" i="1"/>
  <c r="P15"/>
  <c r="O62" i="2" l="1"/>
</calcChain>
</file>

<file path=xl/sharedStrings.xml><?xml version="1.0" encoding="utf-8"?>
<sst xmlns="http://schemas.openxmlformats.org/spreadsheetml/2006/main" count="690" uniqueCount="87">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</sst>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</c:numCache>
            </c:numRef>
          </c:val>
        </c:ser>
        <c:marker val="1"/>
        <c:axId val="89761280"/>
        <c:axId val="89763200"/>
      </c:lineChart>
      <c:dateAx>
        <c:axId val="89761280"/>
        <c:scaling>
          <c:orientation val="minMax"/>
        </c:scaling>
        <c:axPos val="b"/>
        <c:numFmt formatCode="dd/mm/yy;@" sourceLinked="1"/>
        <c:majorTickMark val="none"/>
        <c:tickLblPos val="nextTo"/>
        <c:crossAx val="89763200"/>
        <c:crosses val="autoZero"/>
        <c:lblOffset val="100"/>
      </c:dateAx>
      <c:valAx>
        <c:axId val="897632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9761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1717.522144162135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849.25252598655698</v>
      </c>
      <c r="K4" s="4">
        <f>(J4/D42-1)</f>
        <v>-0.38809321881786363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2806.8362649030819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4.02295E-3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3.2239180000000006E-2</v>
      </c>
      <c r="O11" s="39">
        <f>($S$18*Params!K16)</f>
        <v>3244.5971875893979</v>
      </c>
      <c r="P11" s="23">
        <f>(O11*N11)</f>
        <v>104.60315275818839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4.02295E-3</v>
      </c>
      <c r="C12" s="40">
        <v>0</v>
      </c>
      <c r="D12" s="26">
        <f t="shared" si="0"/>
        <v>0</v>
      </c>
      <c r="E12" s="38">
        <f>(B12*J3)</f>
        <v>6.9095057098570605</v>
      </c>
      <c r="I12" t="s">
        <v>13</v>
      </c>
      <c r="J12">
        <f>(J11-B42)</f>
        <v>5.5362000000000466E-3</v>
      </c>
      <c r="N12">
        <f>($B$35/5)</f>
        <v>1.8442090000000001E-2</v>
      </c>
      <c r="O12" s="39">
        <f>($S$18*Params!K17)</f>
        <v>6489.1943751787958</v>
      </c>
      <c r="P12" s="23">
        <f>(O12*N12)</f>
        <v>119.67430669454113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9.5085460945104909</v>
      </c>
      <c r="N13">
        <f>($B$35/5)</f>
        <v>1.8442090000000001E-2</v>
      </c>
      <c r="O13" s="39">
        <f>($S$18*Params!K18)</f>
        <v>12978.388750357592</v>
      </c>
      <c r="P13" s="23">
        <f>(O13*N13)</f>
        <v>239.34861338908226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471.08129784181176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8.7565450000000003E-2</v>
      </c>
      <c r="S18" s="39">
        <f>(T18/R18)</f>
        <v>1622.2985937946989</v>
      </c>
      <c r="T18" s="23">
        <f>(D35+1283.68*B39)</f>
        <v>142.05730640000002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6.5396999999999999E-3</v>
      </c>
      <c r="O19" s="39">
        <f>($S$19*Params!K16)</f>
        <v>3332.5952575868555</v>
      </c>
      <c r="P19" s="23">
        <f>(O19*N19)</f>
        <v>21.794173206040757</v>
      </c>
      <c r="R19" s="24">
        <f>(B36+B38)</f>
        <v>1.7406749999999999E-2</v>
      </c>
      <c r="S19" s="39">
        <f>(T19/R19)</f>
        <v>1666.2976287934277</v>
      </c>
      <c r="T19" s="23">
        <f>(D36+1269.75*B38)</f>
        <v>29.004826249999997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3.6223499999999999E-3</v>
      </c>
      <c r="O20" s="39">
        <f>($S$19*Params!K17)</f>
        <v>6665.190515173711</v>
      </c>
      <c r="P20" s="23">
        <f>(O20*N20)</f>
        <v>24.143652862639492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3.6223499999999999E-3</v>
      </c>
      <c r="O21" s="39">
        <f>($S$19*Params!K18)</f>
        <v>13330.381030347422</v>
      </c>
      <c r="P21" s="23">
        <f>(O21*N21)</f>
        <v>48.287305725278983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95.356656793959232</v>
      </c>
      <c r="R23" s="24">
        <f>(B40)</f>
        <v>3.2702080000000001E-2</v>
      </c>
      <c r="S23" s="39">
        <f>(T23/R23)</f>
        <v>1827.1009061197331</v>
      </c>
      <c r="T23" s="23">
        <f>(D40)</f>
        <v>59.75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0.49446380000000001</v>
      </c>
      <c r="T32" s="23">
        <f>(SUM(T5:T31))</f>
        <v>1387.8789255217841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6.5404160000000003E-3</v>
      </c>
      <c r="O34" s="39">
        <f>($S$23*Params!K15)</f>
        <v>2740.6513591795997</v>
      </c>
      <c r="P34" s="23">
        <f>(O34*N34)</f>
        <v>17.925000000000001</v>
      </c>
    </row>
    <row r="35" spans="2:16">
      <c r="B35" s="24">
        <v>9.2210449999999999E-2</v>
      </c>
      <c r="C35" s="39">
        <f>(D35/B35)</f>
        <v>1605.2410545659413</v>
      </c>
      <c r="D35" s="23">
        <v>148.02000000000001</v>
      </c>
      <c r="E35" t="s">
        <v>10</v>
      </c>
      <c r="N35">
        <f>($R$23/5)</f>
        <v>6.5404160000000003E-3</v>
      </c>
      <c r="O35" s="39">
        <f>($S$23*Params!K16)</f>
        <v>3654.2018122394661</v>
      </c>
      <c r="P35" s="23">
        <f>(O35*N35)</f>
        <v>23.900000000000002</v>
      </c>
    </row>
    <row r="36" spans="2:16">
      <c r="B36" s="24">
        <v>1.8111749999999999E-2</v>
      </c>
      <c r="C36" s="39">
        <f>(D36/B36)</f>
        <v>1650.8620094689911</v>
      </c>
      <c r="D36" s="23">
        <v>29.9</v>
      </c>
      <c r="E36" t="s">
        <v>15</v>
      </c>
      <c r="N36">
        <f>($R$23/5)</f>
        <v>6.5404160000000003E-3</v>
      </c>
      <c r="O36" s="39">
        <f>($S$23*Params!K17)</f>
        <v>7308.4036244789322</v>
      </c>
      <c r="P36" s="23">
        <f>(O36*N36)</f>
        <v>47.800000000000004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6.5404160000000003E-3</v>
      </c>
      <c r="O37" s="39">
        <f>($S$23*Params!K18)</f>
        <v>14616.807248957864</v>
      </c>
      <c r="P37" s="23">
        <f>(O37*N37)</f>
        <v>95.600000000000009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185.22500000000002</v>
      </c>
    </row>
    <row r="40" spans="2:16">
      <c r="B40" s="24">
        <v>3.2702080000000001E-2</v>
      </c>
      <c r="C40" s="39">
        <f>(D40/B40)</f>
        <v>1827.1009061197331</v>
      </c>
      <c r="D40" s="23">
        <v>59.75</v>
      </c>
      <c r="E40" t="s">
        <v>18</v>
      </c>
    </row>
    <row r="42" spans="2:16">
      <c r="B42">
        <f>(SUM(B5:B41))</f>
        <v>0.49446379999999995</v>
      </c>
      <c r="D42" s="23">
        <f>(SUM(D5:D41))</f>
        <v>1387.8789255217844</v>
      </c>
      <c r="H42" t="s">
        <v>9</v>
      </c>
      <c r="I42" s="39">
        <f>D42/B42</f>
        <v>2806.8362649030819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2.0992273859024788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14.850807197690731</v>
      </c>
      <c r="K4" s="4">
        <f>(J4/D14-1)</f>
        <v>-0.47910946152646339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8">
        <f>(D5/B5)</f>
        <v>4.2933735444416516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0.32375397</v>
      </c>
      <c r="S5" s="40">
        <v>0</v>
      </c>
      <c r="T5" s="26">
        <f>(D6)</f>
        <v>0</v>
      </c>
      <c r="U5" s="38">
        <f>(R5*J3)</f>
        <v>0.67963320011864958</v>
      </c>
    </row>
    <row r="6" spans="2:21">
      <c r="B6" s="36">
        <v>0.32375397</v>
      </c>
      <c r="C6" s="40">
        <v>0</v>
      </c>
      <c r="D6" s="26">
        <f>(B6*C6)</f>
        <v>0</v>
      </c>
      <c r="E6" s="38">
        <f>(B6*J3)</f>
        <v>0.67963320011864958</v>
      </c>
      <c r="M6" t="s">
        <v>11</v>
      </c>
      <c r="N6" s="29">
        <f>(SUM(R5:R7)/5)</f>
        <v>1.4148831420000001</v>
      </c>
      <c r="O6" s="38">
        <f>($C$5*Params!K8)</f>
        <v>5.5813856077741475</v>
      </c>
      <c r="P6" s="38">
        <f>(O6*N6)</f>
        <v>7.8970084054410661</v>
      </c>
      <c r="R6" s="29">
        <f>(B5)</f>
        <v>6.6847200000000004</v>
      </c>
      <c r="S6" s="38">
        <f>(T6/R6)</f>
        <v>4.2933735444416516</v>
      </c>
      <c r="T6" s="38">
        <f>(D5)</f>
        <v>28.7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1.4148831420000001</v>
      </c>
      <c r="O7" s="38">
        <f>($C$5*Params!K9)</f>
        <v>6.8693976711066433</v>
      </c>
      <c r="P7" s="38">
        <f>(O7*N7)</f>
        <v>9.71939496054285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1.4148831420000001</v>
      </c>
      <c r="O8" s="38">
        <f>($C$5*Params!K10)</f>
        <v>9.445421797771635</v>
      </c>
      <c r="P8" s="38">
        <f>(O8*N8)</f>
        <v>13.36416807074642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1.4148831420000001</v>
      </c>
      <c r="O9" s="38">
        <f>($C$5*Params!K11)</f>
        <v>17.173494177766607</v>
      </c>
      <c r="P9" s="38">
        <f>(O9*N9)</f>
        <v>24.298487401357125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55.279058838087465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4.0300739423185519</v>
      </c>
    </row>
    <row r="14" spans="2:21">
      <c r="B14" s="29">
        <f>(SUM(B5:B13))</f>
        <v>7.0744157100000011</v>
      </c>
      <c r="D14" s="38">
        <f>(SUM(D5:D13))</f>
        <v>28.51041841</v>
      </c>
      <c r="R14" s="29">
        <f>(SUM(R5:R13))</f>
        <v>7.0744157100000002</v>
      </c>
      <c r="T14" s="38">
        <f>(SUM(T5:T13))</f>
        <v>28.51041841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8.7447075709371482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10.538986983443936</v>
      </c>
      <c r="K4" s="4">
        <f>(J4/D14-1)</f>
        <v>-3.5774292457096402E-2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0.76897521708745908</v>
      </c>
      <c r="M6" t="s">
        <v>11</v>
      </c>
      <c r="N6" s="1">
        <f>(SUM($B$5:$B$7)/5)</f>
        <v>0.24103692200000001</v>
      </c>
      <c r="O6" s="38">
        <f>($C$5*Params!K8)</f>
        <v>12.800900900900901</v>
      </c>
      <c r="P6" s="38">
        <f>(O6*N6)</f>
        <v>3.0854897519801803</v>
      </c>
    </row>
    <row r="7" spans="2:16">
      <c r="B7" s="36">
        <v>7.2485400000000004E-3</v>
      </c>
      <c r="C7" s="40">
        <v>0</v>
      </c>
      <c r="D7" s="26">
        <f>(C7*B7)</f>
        <v>0</v>
      </c>
      <c r="E7" s="38">
        <f>(B7*J4)</f>
        <v>7.6392268708972713E-2</v>
      </c>
      <c r="N7" s="1">
        <f>(SUM($B$5:$B$7)/5)</f>
        <v>0.24103692200000001</v>
      </c>
      <c r="O7" s="38">
        <f>($C$5*Params!K9)</f>
        <v>15.754954954954954</v>
      </c>
      <c r="P7" s="38">
        <f>(O7*N7)</f>
        <v>3.7975258485909911</v>
      </c>
    </row>
    <row r="8" spans="2:16">
      <c r="N8" s="1">
        <f>(SUM($B$5:$B$7)/5)</f>
        <v>0.24103692200000001</v>
      </c>
      <c r="O8" s="38">
        <f>($C$5*Params!K10)</f>
        <v>21.663063063063063</v>
      </c>
      <c r="P8" s="38">
        <f>(O8*N8)</f>
        <v>5.2215980418126131</v>
      </c>
    </row>
    <row r="9" spans="2:16">
      <c r="N9" s="1">
        <f>(SUM($B$5:$B$7)/5)</f>
        <v>0.24103692200000001</v>
      </c>
      <c r="O9" s="38">
        <f>($C$5*Params!K11)</f>
        <v>39.387387387387385</v>
      </c>
      <c r="P9" s="38">
        <f>(O9*N9)</f>
        <v>9.4938146214774779</v>
      </c>
    </row>
    <row r="12" spans="2:16">
      <c r="P12" s="38">
        <f>(SUM(P6:P9))</f>
        <v>21.598428263861265</v>
      </c>
    </row>
    <row r="13" spans="2:16">
      <c r="F13" t="s">
        <v>9</v>
      </c>
      <c r="G13" s="38">
        <f>(D14/B14)</f>
        <v>9.0691499952028085</v>
      </c>
    </row>
    <row r="14" spans="2:16">
      <c r="B14" s="19">
        <f>(SUM(B5:B13))</f>
        <v>1.2051846100000001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R25" sqref="R2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11.55582738019886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25.156085855449167</v>
      </c>
      <c r="K4" s="4">
        <f>(J4/D13-1)</f>
        <v>-0.27517329249973665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8">
        <f>(D5/B5)</f>
        <v>16.321006329365868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8.8306800000000005E-3</v>
      </c>
      <c r="S5" s="40">
        <v>0</v>
      </c>
      <c r="T5" s="26">
        <f>(D6)</f>
        <v>0</v>
      </c>
      <c r="U5" s="38">
        <f>(R5*J3)</f>
        <v>0.10204581372977448</v>
      </c>
    </row>
    <row r="6" spans="2:21">
      <c r="B6" s="25">
        <v>8.8306800000000005E-3</v>
      </c>
      <c r="C6" s="40">
        <v>0</v>
      </c>
      <c r="D6" s="26">
        <f>(B6*C6)</f>
        <v>0</v>
      </c>
      <c r="E6" s="38">
        <f>(B6*J3)</f>
        <v>0.10204581372977448</v>
      </c>
      <c r="M6" t="s">
        <v>11</v>
      </c>
      <c r="N6" s="24">
        <f>($B$5+$R$7)/5</f>
        <v>0.358153416</v>
      </c>
      <c r="O6" s="38">
        <f>(C7)</f>
        <v>15.79</v>
      </c>
      <c r="P6" s="38">
        <f>(O6*N6)</f>
        <v>5.6552424386399993</v>
      </c>
      <c r="R6" s="24">
        <f>B5</f>
        <v>1.75847</v>
      </c>
      <c r="S6" s="38">
        <f>(T6/R6)</f>
        <v>16.321006329365868</v>
      </c>
      <c r="T6" s="38">
        <f>D5</f>
        <v>28.7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0.358153416</v>
      </c>
      <c r="O7" s="38">
        <f>($C$5*Params!K9)</f>
        <v>26.113610126985392</v>
      </c>
      <c r="P7" s="38">
        <f>(O7*N7)</f>
        <v>9.3526786710720113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0.358153416</v>
      </c>
      <c r="O8" s="38">
        <f>($C$5*Params!K10)</f>
        <v>35.906213924604913</v>
      </c>
      <c r="P8" s="38">
        <f>(O8*N8)</f>
        <v>12.859933172724016</v>
      </c>
      <c r="R8" s="24">
        <f>(B10)</f>
        <v>0.37731999999999999</v>
      </c>
      <c r="S8" s="38">
        <f>(T8/R8)</f>
        <v>16.458178734230891</v>
      </c>
      <c r="T8" s="38">
        <f>(D10)</f>
        <v>6.21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0.358153416</v>
      </c>
      <c r="O9" s="38">
        <f>($C$5*Params!K11)</f>
        <v>65.284025317463474</v>
      </c>
      <c r="P9" s="38">
        <f>(O9*N9)</f>
        <v>23.381696677680029</v>
      </c>
    </row>
    <row r="10" spans="2:21">
      <c r="B10">
        <v>0.37731999999999999</v>
      </c>
      <c r="C10" s="38">
        <f>(D10/B10)</f>
        <v>16.458178734230891</v>
      </c>
      <c r="D10" s="38">
        <v>6.21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51.249550960116053</v>
      </c>
    </row>
    <row r="12" spans="2:21">
      <c r="F12" t="s">
        <v>9</v>
      </c>
      <c r="G12" s="38">
        <f>(D13/B13)</f>
        <v>15.942882982405363</v>
      </c>
    </row>
    <row r="13" spans="2:21">
      <c r="B13" s="24">
        <f>(SUM(B5:B12))</f>
        <v>2.1769177599999998</v>
      </c>
      <c r="D13" s="38">
        <f>(SUM(D5:D12))</f>
        <v>34.706345110000001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2.1769177599999998</v>
      </c>
      <c r="T13" s="38">
        <f>(SUM(T5:T12))</f>
        <v>34.706345110000001</v>
      </c>
    </row>
    <row r="14" spans="2:21">
      <c r="M14" t="s">
        <v>11</v>
      </c>
      <c r="N14" s="24">
        <f>($B$10)/5</f>
        <v>7.5464000000000003E-2</v>
      </c>
      <c r="O14" s="38">
        <f>($C$10*Params!K8)</f>
        <v>21.395632354500158</v>
      </c>
      <c r="P14" s="38">
        <f>(O14*N14)</f>
        <v>1.6146</v>
      </c>
    </row>
    <row r="15" spans="2:21">
      <c r="N15" s="24">
        <f>($B$10)/5</f>
        <v>7.5464000000000003E-2</v>
      </c>
      <c r="O15" s="38">
        <f>($C$10*Params!K9)</f>
        <v>26.333085974769428</v>
      </c>
      <c r="P15" s="38">
        <f>(O15*N15)</f>
        <v>1.9872000000000003</v>
      </c>
    </row>
    <row r="16" spans="2:21">
      <c r="N16" s="24">
        <f>($B$10)/5</f>
        <v>7.5464000000000003E-2</v>
      </c>
      <c r="O16" s="38">
        <f>($C$10*Params!K10)</f>
        <v>36.207993215307965</v>
      </c>
      <c r="P16" s="38">
        <f>(O16*N16)</f>
        <v>2.7324000000000006</v>
      </c>
    </row>
    <row r="17" spans="14:16">
      <c r="N17" s="24">
        <f>($B$10)/5</f>
        <v>7.5464000000000003E-2</v>
      </c>
      <c r="O17" s="38">
        <f>($C$10*Params!K11)</f>
        <v>65.832714936923566</v>
      </c>
      <c r="P17" s="38">
        <f>(O17*N17)</f>
        <v>4.968</v>
      </c>
    </row>
    <row r="19" spans="14:16">
      <c r="P19" s="38">
        <f>(SUM(P14:P17))</f>
        <v>11.302200000000001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2.016197217073021E-3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1.9260454559750937</v>
      </c>
      <c r="K4" s="4">
        <f>(J4/D13-1)</f>
        <v>-0.31993786512310085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1" sqref="B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238.70941189870069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115.98116666953904</v>
      </c>
      <c r="K4" s="4">
        <f>(J4/D15-1)</f>
        <v>-0.21907271664840744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7.6305999999999999E-2</v>
      </c>
      <c r="O6" s="38">
        <f>($S$8*Params!K8)</f>
        <v>397.84027468351115</v>
      </c>
      <c r="P6" s="38">
        <f>(O6*N6)</f>
        <v>30.357600000000001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5.6096711796194659E-2</v>
      </c>
      <c r="N7" s="24">
        <f>($R$8/5)</f>
        <v>7.6305999999999999E-2</v>
      </c>
      <c r="O7" s="38">
        <f>($S$8*Params!K9)</f>
        <v>489.6495688412445</v>
      </c>
      <c r="P7" s="38">
        <f>(O7*N7)</f>
        <v>37.363199999999999</v>
      </c>
      <c r="R7" s="51">
        <f>(B7+B8+B10)</f>
        <v>9.9197E-4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2.2672619942138591E-2</v>
      </c>
      <c r="N8" s="24">
        <f>($R$8/5)</f>
        <v>7.6305999999999999E-2</v>
      </c>
      <c r="O8" s="38">
        <f>($S$8*Params!K10)</f>
        <v>673.26815715671125</v>
      </c>
      <c r="P8" s="38">
        <f>(O8*N8)</f>
        <v>51.374400000000009</v>
      </c>
      <c r="R8" s="51">
        <f>(B11)</f>
        <v>0.38152999999999998</v>
      </c>
      <c r="S8" s="38">
        <f>(C11)</f>
        <v>306.03098052577781</v>
      </c>
      <c r="T8" s="38">
        <f>(R8*S8)</f>
        <v>116.76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7.6305999999999999E-2</v>
      </c>
      <c r="O9" s="38">
        <f>($S$8*Params!K11)</f>
        <v>1224.1239221031112</v>
      </c>
      <c r="P9" s="38">
        <f>(O9*N9)</f>
        <v>93.408000000000001</v>
      </c>
      <c r="R9" s="51">
        <f>(B12)</f>
        <v>9.4380000000000006E-2</v>
      </c>
      <c r="S9" s="38">
        <f>(C12)</f>
        <v>304.08984954439495</v>
      </c>
      <c r="T9" s="38">
        <f>(R9*S9)</f>
        <v>28.699999999999996</v>
      </c>
      <c r="U9" t="s">
        <v>15</v>
      </c>
    </row>
    <row r="10" spans="2:21">
      <c r="B10" s="51">
        <v>6.6199E-4</v>
      </c>
      <c r="C10" s="38">
        <v>0</v>
      </c>
      <c r="D10" s="38">
        <v>0</v>
      </c>
      <c r="E10" s="38">
        <f>(B10*J3)</f>
        <v>0.15802324358282088</v>
      </c>
      <c r="P10" s="38"/>
      <c r="R10" s="51"/>
    </row>
    <row r="11" spans="2:21">
      <c r="B11" s="51">
        <v>0.38152999999999998</v>
      </c>
      <c r="C11" s="38">
        <f>(D11/B11)</f>
        <v>306.03098052577781</v>
      </c>
      <c r="D11" s="38">
        <v>116.76</v>
      </c>
      <c r="E11" t="s">
        <v>10</v>
      </c>
      <c r="P11" s="38">
        <f>(SUM(P6:P9))</f>
        <v>212.50319999999999</v>
      </c>
    </row>
    <row r="12" spans="2:21">
      <c r="B12" s="51">
        <v>9.4380000000000006E-2</v>
      </c>
      <c r="C12" s="38">
        <f>(D12/B12)</f>
        <v>304.08984954439495</v>
      </c>
      <c r="D12" s="38">
        <v>28.7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8">
        <f>($S$9*Params!K8)</f>
        <v>395.31680440771345</v>
      </c>
      <c r="P14" s="38">
        <f>(O14*N14)</f>
        <v>7.4619999999999989</v>
      </c>
    </row>
    <row r="15" spans="2:21">
      <c r="B15" s="51">
        <f>(SUM(B5:B14))</f>
        <v>0.48586759000000002</v>
      </c>
      <c r="D15" s="38">
        <f>(SUM(D5:D14))</f>
        <v>148.51724243999999</v>
      </c>
      <c r="F15" t="s">
        <v>9</v>
      </c>
      <c r="G15" s="38">
        <f>(SUM(D5:D14)/SUM(B5:B14))</f>
        <v>305.67431435383452</v>
      </c>
      <c r="N15" s="24">
        <f>($R$9/5)</f>
        <v>1.8876E-2</v>
      </c>
      <c r="O15" s="38">
        <f>($S$9*Params!K9)</f>
        <v>486.54375927103194</v>
      </c>
      <c r="P15" s="38">
        <f>(O15*N15)</f>
        <v>9.1839999999999993</v>
      </c>
    </row>
    <row r="16" spans="2:21">
      <c r="N16" s="24">
        <f>($R$9/5)</f>
        <v>1.8876E-2</v>
      </c>
      <c r="O16" s="38">
        <f>($S$9*Params!K10)</f>
        <v>668.99766899766894</v>
      </c>
      <c r="P16" s="38">
        <f>(O16*N16)</f>
        <v>12.627999999999998</v>
      </c>
    </row>
    <row r="17" spans="13:16">
      <c r="N17" s="24">
        <f>($R$9/5)</f>
        <v>1.8876E-2</v>
      </c>
      <c r="O17" s="38">
        <f>($S$9*Params!K11)</f>
        <v>1216.3593981775798</v>
      </c>
      <c r="P17" s="38">
        <f>(O17*N17)</f>
        <v>22.959999999999997</v>
      </c>
    </row>
    <row r="18" spans="13:16">
      <c r="P18" s="38"/>
    </row>
    <row r="19" spans="13:16">
      <c r="P19" s="38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6.61942E-4</v>
      </c>
      <c r="O22" s="38">
        <f>($S$5*Params!K8)</f>
        <v>323.96134165178148</v>
      </c>
      <c r="P22" s="38">
        <f>(O22*N22)</f>
        <v>0.21444361841566353</v>
      </c>
    </row>
    <row r="23" spans="13:16">
      <c r="N23" s="24">
        <f>(($R$5+$R$7)/5)</f>
        <v>6.61942E-4</v>
      </c>
      <c r="O23" s="38">
        <f>($S$5*Params!K9)</f>
        <v>398.72165126373102</v>
      </c>
      <c r="P23" s="38">
        <f>(O23*N23)</f>
        <v>0.26393060728081663</v>
      </c>
    </row>
    <row r="24" spans="13:16">
      <c r="N24" s="24">
        <f>(($R$5+$R$7)/5)</f>
        <v>6.61942E-4</v>
      </c>
      <c r="O24" s="38">
        <f>($S$5*Params!K10)</f>
        <v>548.24227048763021</v>
      </c>
      <c r="P24" s="38">
        <f>(O24*N24)</f>
        <v>0.36290458501112294</v>
      </c>
    </row>
    <row r="25" spans="13:16">
      <c r="N25" s="24">
        <f>(($R$5+$R$7)/5)</f>
        <v>6.61942E-4</v>
      </c>
      <c r="O25" s="38">
        <f>($S$5*Params!K11)</f>
        <v>996.80412815932755</v>
      </c>
      <c r="P25" s="38">
        <f>(O25*N25)</f>
        <v>0.65982651820204163</v>
      </c>
    </row>
    <row r="26" spans="13:16">
      <c r="P26" s="38"/>
    </row>
    <row r="27" spans="13:16">
      <c r="P27" s="38">
        <f>(SUM(P22:P25))</f>
        <v>1.5011053289096448</v>
      </c>
    </row>
    <row r="35" spans="18:20">
      <c r="R35" s="51">
        <f>(SUM(R5:R25))</f>
        <v>0.48586759000000002</v>
      </c>
      <c r="T35" s="38">
        <f>(SUM(T5:T25))</f>
        <v>148.51724243999999</v>
      </c>
    </row>
  </sheetData>
  <conditionalFormatting sqref="C5:C6 C9 C11:C13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6:O9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O14:O17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O22:O2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S5:S6 S8:S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6.1992896969725042E-2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3.7998533520045532</v>
      </c>
      <c r="K4" s="4">
        <f>(J4/D13-1)</f>
        <v>-0.2400293295990894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0.17586115999999999</v>
      </c>
      <c r="C6" s="40">
        <v>0</v>
      </c>
      <c r="D6" s="26">
        <f>(B6*C6)</f>
        <v>0</v>
      </c>
      <c r="E6" s="38">
        <f>(B6*J3)</f>
        <v>1.0902142772856329E-2</v>
      </c>
      <c r="M6" t="s">
        <v>11</v>
      </c>
      <c r="N6" s="29">
        <f>($B$13/5)</f>
        <v>12.258995909999999</v>
      </c>
      <c r="O6" s="38">
        <f>($C$5*Params!K8)</f>
        <v>0.10634970155367125</v>
      </c>
      <c r="P6" s="38">
        <f>(O6*N6)</f>
        <v>1.3037405563761764</v>
      </c>
    </row>
    <row r="7" spans="2:16">
      <c r="N7" s="29">
        <f>($B$13/5)</f>
        <v>12.258995909999999</v>
      </c>
      <c r="O7" s="38">
        <f>($C$5*Params!K9)</f>
        <v>0.13089194037374924</v>
      </c>
      <c r="P7" s="38">
        <f>(O7*N7)</f>
        <v>1.6046037616937556</v>
      </c>
    </row>
    <row r="8" spans="2:16">
      <c r="N8" s="29">
        <f>($B$13/5)</f>
        <v>12.258995909999999</v>
      </c>
      <c r="O8" s="38">
        <f>($C$5*Params!K10)</f>
        <v>0.17997641801390521</v>
      </c>
      <c r="P8" s="38">
        <f>(O8*N8)</f>
        <v>2.2063301723289142</v>
      </c>
    </row>
    <row r="9" spans="2:16">
      <c r="N9" s="29">
        <f>($B$13/5)</f>
        <v>12.258995909999999</v>
      </c>
      <c r="O9" s="38">
        <f>($C$5*Params!K11)</f>
        <v>0.32722985093437307</v>
      </c>
      <c r="P9" s="38">
        <f>(O9*N9)</f>
        <v>4.0115094042343893</v>
      </c>
    </row>
    <row r="11" spans="2:16">
      <c r="P11" s="38">
        <f>(SUM(P6:P9))</f>
        <v>9.1261838946332361</v>
      </c>
    </row>
    <row r="12" spans="2:16">
      <c r="F12" t="s">
        <v>9</v>
      </c>
      <c r="G12" s="38">
        <f>(D13/B13)</f>
        <v>8.1572749297050717E-2</v>
      </c>
    </row>
    <row r="13" spans="2:16">
      <c r="B13" s="29">
        <f>(SUM(B5:B12))</f>
        <v>61.294979549999994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4.406683058915239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23.112680323358781</v>
      </c>
      <c r="K4" s="4">
        <f>(J4/D14-1)</f>
        <v>-0.23453608480507171</v>
      </c>
      <c r="R4" t="s">
        <v>5</v>
      </c>
      <c r="S4" t="s">
        <v>6</v>
      </c>
      <c r="T4" t="s">
        <v>7</v>
      </c>
    </row>
    <row r="5" spans="2:21">
      <c r="B5">
        <v>5.1384347400000001</v>
      </c>
      <c r="C5" s="38">
        <f>(D5/B5)</f>
        <v>5.8188926225420934</v>
      </c>
      <c r="D5" s="38">
        <v>29.9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1.8699319999999998E-2</v>
      </c>
      <c r="S5" s="40">
        <v>0</v>
      </c>
      <c r="T5" s="26">
        <f>(D6)</f>
        <v>0</v>
      </c>
      <c r="U5">
        <f>(R5*J3)</f>
        <v>8.2401976657234907E-2</v>
      </c>
    </row>
    <row r="6" spans="2:21">
      <c r="B6" s="25">
        <v>1.8699319999999998E-2</v>
      </c>
      <c r="C6" s="40">
        <v>0</v>
      </c>
      <c r="D6" s="26">
        <f>(B6*C6)</f>
        <v>0</v>
      </c>
      <c r="E6" s="38">
        <f>(B6*J3)</f>
        <v>8.2401976657234907E-2</v>
      </c>
      <c r="M6" t="s">
        <v>11</v>
      </c>
      <c r="N6" s="24">
        <f>($B$14/5)</f>
        <v>1.048983102</v>
      </c>
      <c r="O6" s="38">
        <f>($S$6*Params!K8)</f>
        <v>7.5645604093047218</v>
      </c>
      <c r="P6" s="38">
        <f>(O6*N6)</f>
        <v>7.9350960434188567</v>
      </c>
      <c r="R6" s="24">
        <f>B5</f>
        <v>5.1384347400000001</v>
      </c>
      <c r="S6" s="38">
        <f>(T6/R6)</f>
        <v>5.8188926225420934</v>
      </c>
      <c r="T6" s="38">
        <f>D5</f>
        <v>29.9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1.048983102</v>
      </c>
      <c r="O7" s="38">
        <f>($S$6*Params!K9)</f>
        <v>9.3102281960673494</v>
      </c>
      <c r="P7" s="38">
        <f>(O7*N7)</f>
        <v>9.7662720534385929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1.048983102</v>
      </c>
      <c r="O8" s="38">
        <f>($C$5*Params!K10)</f>
        <v>12.801563769592606</v>
      </c>
      <c r="P8" s="38">
        <f>(O8*N8)</f>
        <v>13.428624073478066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1.048983102</v>
      </c>
      <c r="O9" s="38">
        <f>($C$5*Params!K11)</f>
        <v>23.275570490168374</v>
      </c>
      <c r="P9" s="38">
        <f>(O9*N9)</f>
        <v>24.415680133596481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55.545672303931994</v>
      </c>
    </row>
    <row r="13" spans="2:21">
      <c r="F13" t="s">
        <v>9</v>
      </c>
      <c r="G13" s="38">
        <f>(D14/B14)</f>
        <v>5.7568788958432613</v>
      </c>
      <c r="N13" s="24"/>
      <c r="P13" s="38"/>
      <c r="R13" s="24">
        <f>(SUM(R5:R12))</f>
        <v>5.2449155099999993</v>
      </c>
      <c r="T13" s="38">
        <f>(SUM(T5:T12))</f>
        <v>30.194343409999998</v>
      </c>
    </row>
    <row r="14" spans="2:21">
      <c r="B14">
        <f>(SUM(B5:B13))</f>
        <v>5.2449155100000002</v>
      </c>
      <c r="D14" s="38">
        <f>(SUM(D5:D13))</f>
        <v>30.194343409999998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30.40475935223078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3.7439514604508286</v>
      </c>
      <c r="K4" s="4">
        <f>(J4/D13-1)</f>
        <v>-0.28000933452868682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2.2893499999999999E-3</v>
      </c>
      <c r="C6" s="40">
        <v>0</v>
      </c>
      <c r="D6" s="26">
        <f>(B6*C6)</f>
        <v>0</v>
      </c>
      <c r="E6" s="38">
        <f>(B6*J3)</f>
        <v>6.9607135823029534E-2</v>
      </c>
      <c r="M6" t="s">
        <v>11</v>
      </c>
      <c r="N6" s="24">
        <f>($B$13/5)</f>
        <v>2.4627403999999999E-2</v>
      </c>
      <c r="O6" s="38">
        <f>($C$5*Params!K8)</f>
        <v>55.939</v>
      </c>
      <c r="P6" s="38">
        <f>(O6*N6)</f>
        <v>1.3776323523559999</v>
      </c>
    </row>
    <row r="7" spans="2:16">
      <c r="N7" s="24">
        <f>($B$13/5)</f>
        <v>2.4627403999999999E-2</v>
      </c>
      <c r="O7" s="38">
        <f>($C$5*Params!K9)</f>
        <v>68.847999999999999</v>
      </c>
      <c r="P7" s="38">
        <f>(O7*N7)</f>
        <v>1.6955475105919999</v>
      </c>
    </row>
    <row r="8" spans="2:16">
      <c r="N8" s="24">
        <f>($B$13/5)</f>
        <v>2.4627403999999999E-2</v>
      </c>
      <c r="O8" s="38">
        <f>($C$5*Params!K10)</f>
        <v>94.666000000000011</v>
      </c>
      <c r="P8" s="38">
        <f>(O8*N8)</f>
        <v>2.3313778270640002</v>
      </c>
    </row>
    <row r="9" spans="2:16">
      <c r="N9" s="24">
        <f>($B$13/5)</f>
        <v>2.4627403999999999E-2</v>
      </c>
      <c r="O9" s="38">
        <f>($C$5*Params!K11)</f>
        <v>172.12</v>
      </c>
      <c r="P9" s="38">
        <f>(O9*N9)</f>
        <v>4.2388687764799995</v>
      </c>
    </row>
    <row r="11" spans="2:16">
      <c r="P11" s="38">
        <f>(SUM(P6:P9))</f>
        <v>9.6434264664919986</v>
      </c>
    </row>
    <row r="12" spans="2:16">
      <c r="F12" t="s">
        <v>9</v>
      </c>
      <c r="G12" s="38">
        <f>(D13/B13)</f>
        <v>42.229379921651507</v>
      </c>
    </row>
    <row r="13" spans="2:16">
      <c r="B13">
        <f>(SUM(B5:B12))</f>
        <v>0.12313702</v>
      </c>
      <c r="D13" s="38">
        <f>(SUM(D5:D12))</f>
        <v>5.2</v>
      </c>
    </row>
  </sheetData>
  <conditionalFormatting sqref="C5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O6:O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3.9986534605032951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4.7293766707516953</v>
      </c>
      <c r="K4" s="4">
        <f>(J4/D10-1)</f>
        <v>-0.24930529035687377</v>
      </c>
    </row>
    <row r="5" spans="2:16">
      <c r="B5" s="1">
        <v>1.1823300000000001</v>
      </c>
      <c r="C5" s="38">
        <f>(D5/B5)</f>
        <v>5.3284615970160605</v>
      </c>
      <c r="D5" s="38">
        <v>6.3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40">
        <v>0</v>
      </c>
      <c r="D6" s="26">
        <f>(B6*C6)</f>
        <v>0</v>
      </c>
      <c r="E6" s="38">
        <f>(B6*J3)</f>
        <v>1.6487247948347185E-3</v>
      </c>
      <c r="M6" t="s">
        <v>11</v>
      </c>
      <c r="N6" s="24">
        <f>($B$10/5)</f>
        <v>0.23654846400000001</v>
      </c>
      <c r="O6" s="38">
        <f>($C$5*Params!K8)</f>
        <v>6.927000076120879</v>
      </c>
      <c r="P6" s="38">
        <f>(O6*N6)</f>
        <v>1.638571228134277</v>
      </c>
    </row>
    <row r="7" spans="2:16">
      <c r="N7" s="24">
        <f>($B$10/5)</f>
        <v>0.23654846400000001</v>
      </c>
      <c r="O7" s="38">
        <f>($C$5*Params!K9)</f>
        <v>8.5255385552256975</v>
      </c>
      <c r="P7" s="38">
        <f>(O7*N7)</f>
        <v>2.0167030500114178</v>
      </c>
    </row>
    <row r="8" spans="2:16">
      <c r="N8" s="24">
        <f>($B$10/5)</f>
        <v>0.23654846400000001</v>
      </c>
      <c r="O8" s="38">
        <f>($C$5*Params!K10)</f>
        <v>11.722615513435334</v>
      </c>
      <c r="P8" s="38">
        <f>(O8*N8)</f>
        <v>2.7729666937656998</v>
      </c>
    </row>
    <row r="9" spans="2:16">
      <c r="F9" t="s">
        <v>9</v>
      </c>
      <c r="G9" s="38">
        <f>(D10/B10)</f>
        <v>5.3266040230977785</v>
      </c>
      <c r="N9" s="24">
        <f>($B$10/5)</f>
        <v>0.23654846400000001</v>
      </c>
      <c r="O9" s="38">
        <f>($C$5*Params!K11)</f>
        <v>21.313846388064242</v>
      </c>
      <c r="P9" s="38">
        <f>(O9*N9)</f>
        <v>5.041757625028545</v>
      </c>
    </row>
    <row r="10" spans="2:16">
      <c r="B10">
        <f>(SUM(B5:B9))</f>
        <v>1.18274232</v>
      </c>
      <c r="D10" s="38">
        <f>(SUM(D5:D9))</f>
        <v>6.3</v>
      </c>
    </row>
    <row r="11" spans="2:16">
      <c r="P11" s="38">
        <f>(SUM(P6:P9))</f>
        <v>11.46999859693994</v>
      </c>
    </row>
    <row r="12" spans="2:16">
      <c r="P12" s="38"/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1.7540669064958181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6.8895425540078064</v>
      </c>
      <c r="K4" s="4">
        <f>(J4/D10-1)</f>
        <v>-0.22676290078475803</v>
      </c>
    </row>
    <row r="5" spans="2:16">
      <c r="B5" s="1">
        <v>3.9178700000000002</v>
      </c>
      <c r="C5" s="38">
        <f>(D5/B5)</f>
        <v>2.2741949069264678</v>
      </c>
      <c r="D5" s="38">
        <v>8.91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40">
        <v>0</v>
      </c>
      <c r="D6" s="26">
        <f>(B6*C6)</f>
        <v>0</v>
      </c>
      <c r="E6" s="38">
        <f>(B6*J3)</f>
        <v>1.7336443055034872E-2</v>
      </c>
      <c r="M6" t="s">
        <v>11</v>
      </c>
      <c r="N6" s="1">
        <f>($B$10/5)</f>
        <v>0.78555071399999998</v>
      </c>
      <c r="O6" s="38">
        <f>($C$5*Params!K8)</f>
        <v>2.9564533790044081</v>
      </c>
      <c r="P6" s="38">
        <f>(O6*N6)</f>
        <v>2.3224440627846255</v>
      </c>
    </row>
    <row r="7" spans="2:16">
      <c r="N7" s="1">
        <f>($B$10/5)</f>
        <v>0.78555071399999998</v>
      </c>
      <c r="O7" s="38">
        <f>($C$5*Params!K9)</f>
        <v>3.6387118510823484</v>
      </c>
      <c r="P7" s="38">
        <f>(O7*N7)</f>
        <v>2.8583926926580006</v>
      </c>
    </row>
    <row r="8" spans="2:16">
      <c r="N8" s="1">
        <f>($B$10/5)</f>
        <v>0.78555071399999998</v>
      </c>
      <c r="O8" s="38">
        <f>($C$5*Params!K10)</f>
        <v>5.0032287952382291</v>
      </c>
      <c r="P8" s="38">
        <f>(O8*N8)</f>
        <v>3.9302899524047508</v>
      </c>
    </row>
    <row r="9" spans="2:16">
      <c r="F9" t="s">
        <v>9</v>
      </c>
      <c r="G9" s="38">
        <f>(D10/B10)</f>
        <v>2.2684722555035446</v>
      </c>
      <c r="N9" s="1">
        <f>($B$10/5)</f>
        <v>0.78555071399999998</v>
      </c>
      <c r="O9" s="38">
        <f>($C$5*Params!K11)</f>
        <v>9.096779627705871</v>
      </c>
      <c r="P9" s="38">
        <f>(O9*N9)</f>
        <v>7.1459817316450014</v>
      </c>
    </row>
    <row r="10" spans="2:16">
      <c r="B10" s="1">
        <f>(SUM(B5:B9))</f>
        <v>3.9277535700000001</v>
      </c>
      <c r="D10" s="38">
        <f>(SUM(D5:D9))</f>
        <v>8.91</v>
      </c>
    </row>
    <row r="11" spans="2:16">
      <c r="P11" s="38">
        <f>(SUM(P6:P9))</f>
        <v>16.257108439492377</v>
      </c>
    </row>
  </sheetData>
  <conditionalFormatting sqref="C5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O6:O9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M4" sqref="M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26343.73327613782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753.14125406883716</v>
      </c>
      <c r="K4" s="4">
        <f>(J4/D37-1)</f>
        <v>0.11551962604272825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3.1767999999999998E-4</v>
      </c>
      <c r="C6" s="40">
        <v>0</v>
      </c>
      <c r="D6" s="26">
        <f>(B6*C6)</f>
        <v>0</v>
      </c>
      <c r="E6" s="38">
        <f>(B6*J3)</f>
        <v>8.3688771871634628</v>
      </c>
      <c r="I6" t="s">
        <v>11</v>
      </c>
      <c r="J6">
        <v>0.03</v>
      </c>
      <c r="R6" s="24">
        <f t="shared" si="0"/>
        <v>3.1767999999999998E-4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1.4109899999999904E-3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>
        <f>(J7*J3)</f>
        <v>37.170744215297454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5.5088799999999999E-3</v>
      </c>
      <c r="S19" s="38">
        <f t="shared" si="2"/>
        <v>22709.87910428254</v>
      </c>
      <c r="T19" s="38">
        <f>(D23+17438.6*B32)</f>
        <v>125.10599879999999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1.1990199999999999E-3</v>
      </c>
      <c r="S20" s="38">
        <f t="shared" si="2"/>
        <v>24189.720686894296</v>
      </c>
      <c r="T20" s="38">
        <f>(D24+17211.7*B31)</f>
        <v>29.003958897999997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5.8508800000000001E-3</v>
      </c>
      <c r="C23" s="38">
        <f t="shared" si="3"/>
        <v>22401.758367971997</v>
      </c>
      <c r="D23" s="38">
        <v>131.07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1.2510799999999999E-3</v>
      </c>
      <c r="C24" s="38">
        <f t="shared" si="3"/>
        <v>23899.350960769894</v>
      </c>
      <c r="D24" s="38">
        <v>29.9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1.52837E-3</v>
      </c>
      <c r="S24" s="38">
        <f>(T24/R24)</f>
        <v>25680.954219200848</v>
      </c>
      <c r="T24" s="38">
        <f>(D34)</f>
        <v>39.25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1.52837E-3</v>
      </c>
      <c r="C34" s="38">
        <f>(D34/B34)</f>
        <v>25680.954219200848</v>
      </c>
      <c r="D34" s="38">
        <v>39.25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23615.660953981966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2.7859739999999997E-2</v>
      </c>
      <c r="T36" s="38">
        <f>(SUM(T5:T25))</f>
        <v>491.06980017000006</v>
      </c>
    </row>
    <row r="37" spans="2:20">
      <c r="B37">
        <f>(SUM(B5:B36))</f>
        <v>2.8589010000000008E-2</v>
      </c>
      <c r="D37" s="38">
        <f>(SUM(D5:D36))</f>
        <v>675.14836717000014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1.9983520000000001E-3</v>
      </c>
      <c r="N50" s="38">
        <f>($S$19*Params!K16)</f>
        <v>45419.758208565079</v>
      </c>
      <c r="O50" s="41">
        <f>(N50*M50)</f>
        <v>90.764664655602445</v>
      </c>
    </row>
    <row r="51" spans="12:16">
      <c r="M51">
        <f>($B$23/5)</f>
        <v>1.170176E-3</v>
      </c>
      <c r="N51" s="38">
        <f>($S$19*Params!K17)</f>
        <v>90839.516417130159</v>
      </c>
      <c r="O51" s="41">
        <f>(N51*M51)</f>
        <v>106.29822196293171</v>
      </c>
    </row>
    <row r="52" spans="12:16">
      <c r="M52">
        <f>($B$23/5)</f>
        <v>1.170176E-3</v>
      </c>
      <c r="N52" s="38">
        <f>($S$19*Params!K18)</f>
        <v>181679.03283426032</v>
      </c>
      <c r="O52" s="41">
        <f>(N52*M52)</f>
        <v>212.59644392586341</v>
      </c>
    </row>
    <row r="54" spans="12:16">
      <c r="O54" s="41">
        <f>(SUM(O49:O52))</f>
        <v>417.11493054439757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4.48372E-4</v>
      </c>
      <c r="N58" s="38">
        <f>($S$20*Params!K16)</f>
        <v>48379.441373788592</v>
      </c>
      <c r="O58" s="41">
        <f>(N58*M58)</f>
        <v>21.691986887648337</v>
      </c>
    </row>
    <row r="59" spans="12:16">
      <c r="M59">
        <f>($B$24/5)</f>
        <v>2.5021599999999999E-4</v>
      </c>
      <c r="N59" s="38">
        <f>($S$20*Params!K17)</f>
        <v>96758.882747577183</v>
      </c>
      <c r="O59" s="41">
        <f>(N59*M59)</f>
        <v>24.210620605567772</v>
      </c>
    </row>
    <row r="60" spans="12:16">
      <c r="M60">
        <f>($B$24/5)</f>
        <v>2.5021599999999999E-4</v>
      </c>
      <c r="N60" s="38">
        <f>($S$20*Params!K18)</f>
        <v>193517.76549515437</v>
      </c>
      <c r="O60" s="41">
        <f>(N60*M60)</f>
        <v>48.421241211135545</v>
      </c>
    </row>
    <row r="62" spans="12:16">
      <c r="O62" s="41">
        <f>(SUM(O57:O60))</f>
        <v>95.446262304351649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3.0567400000000003E-4</v>
      </c>
      <c r="N73" s="38">
        <f>($S$24*Params!K15)</f>
        <v>38521.431328801271</v>
      </c>
      <c r="O73" s="41">
        <f>(N73*M73)</f>
        <v>11.775</v>
      </c>
    </row>
    <row r="74" spans="12:16">
      <c r="M74">
        <f>($R$24/5)</f>
        <v>3.0567400000000003E-4</v>
      </c>
      <c r="N74" s="38">
        <f>($S$24*Params!K16)</f>
        <v>51361.908438401697</v>
      </c>
      <c r="O74" s="41">
        <f>(N74*M74)</f>
        <v>15.700000000000001</v>
      </c>
    </row>
    <row r="75" spans="12:16">
      <c r="M75">
        <f>($R$24/5)</f>
        <v>3.0567400000000003E-4</v>
      </c>
      <c r="N75" s="38">
        <f>($S$24*Params!K17)</f>
        <v>102723.81687680339</v>
      </c>
      <c r="O75" s="41">
        <f>(N75*M75)</f>
        <v>31.400000000000002</v>
      </c>
    </row>
    <row r="76" spans="12:16">
      <c r="M76">
        <f>($R$24/5)</f>
        <v>3.0567400000000003E-4</v>
      </c>
      <c r="N76" s="38">
        <f>($S$24*Params!K18)</f>
        <v>205447.63375360679</v>
      </c>
      <c r="O76" s="41">
        <f>(N76*M76)</f>
        <v>62.800000000000004</v>
      </c>
    </row>
    <row r="78" spans="12:16">
      <c r="O78" s="41">
        <f>(SUM(O73:O76))</f>
        <v>121.67500000000001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5.3250315447241761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4.8073440125173823</v>
      </c>
      <c r="K4" s="4">
        <f>(J4/D10-1)</f>
        <v>-0.24054596958651153</v>
      </c>
    </row>
    <row r="5" spans="2:16">
      <c r="B5" s="1">
        <v>0.90227999999999997</v>
      </c>
      <c r="C5" s="38">
        <f>(D5/B5)</f>
        <v>7.0155605798643439</v>
      </c>
      <c r="D5" s="38">
        <v>6.33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40">
        <v>0</v>
      </c>
      <c r="D6" s="26">
        <f>(B6*C6)</f>
        <v>0</v>
      </c>
      <c r="E6" s="38">
        <f>(B6*J3)</f>
        <v>2.6745503436531649E-3</v>
      </c>
      <c r="M6" t="s">
        <v>11</v>
      </c>
      <c r="N6" s="24">
        <f>($B$10/5)</f>
        <v>0.18055645199999998</v>
      </c>
      <c r="O6" s="38">
        <f>($C$5*Params!K8)</f>
        <v>9.1202287538236479</v>
      </c>
      <c r="P6" s="38">
        <f>(O6*N6)</f>
        <v>1.6467161452187791</v>
      </c>
    </row>
    <row r="7" spans="2:16">
      <c r="C7" s="38"/>
      <c r="D7" s="38"/>
      <c r="N7" s="24">
        <f>($B$10/5)</f>
        <v>0.18055645199999998</v>
      </c>
      <c r="O7" s="38">
        <f>($C$5*Params!K9)</f>
        <v>11.22489692778295</v>
      </c>
      <c r="P7" s="38">
        <f>(O7*N7)</f>
        <v>2.0267275633461894</v>
      </c>
    </row>
    <row r="8" spans="2:16">
      <c r="C8" s="38"/>
      <c r="D8" s="38"/>
      <c r="N8" s="24">
        <f>($B$10/5)</f>
        <v>0.18055645199999998</v>
      </c>
      <c r="O8" s="38">
        <f>($C$5*Params!K10)</f>
        <v>15.434233275701558</v>
      </c>
      <c r="P8" s="38">
        <f>(O8*N8)</f>
        <v>2.786750399601011</v>
      </c>
    </row>
    <row r="9" spans="2:16">
      <c r="C9" s="38"/>
      <c r="D9" s="38"/>
      <c r="F9" t="s">
        <v>9</v>
      </c>
      <c r="G9" s="38">
        <f>(D10/B10)</f>
        <v>7.0116574953522024</v>
      </c>
      <c r="N9" s="24">
        <f>($B$10/5)</f>
        <v>0.18055645199999998</v>
      </c>
      <c r="O9" s="38">
        <f>($C$5*Params!K11)</f>
        <v>28.062242319457376</v>
      </c>
      <c r="P9" s="38">
        <f>(O9*N9)</f>
        <v>5.066818908365474</v>
      </c>
    </row>
    <row r="10" spans="2:16">
      <c r="B10">
        <f>(SUM(B5:B9))</f>
        <v>0.90278225999999995</v>
      </c>
      <c r="C10" s="38"/>
      <c r="D10" s="38">
        <f>(SUM(D5:D9))</f>
        <v>6.33</v>
      </c>
      <c r="O10" s="38"/>
      <c r="P10" s="38"/>
    </row>
    <row r="11" spans="2:16">
      <c r="O11" s="38"/>
      <c r="P11" s="38">
        <f>(SUM(P6:P9))</f>
        <v>11.527013016531452</v>
      </c>
    </row>
  </sheetData>
  <conditionalFormatting sqref="O6:O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C5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9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O30" sqref="O3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0">
      <c r="I3" t="s">
        <v>3</v>
      </c>
      <c r="J3" s="38">
        <v>76.144716398665636</v>
      </c>
      <c r="O3" s="39"/>
      <c r="P3" s="38"/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11.897387310378129</v>
      </c>
      <c r="K4" s="4">
        <f>(J4/D13-1)</f>
        <v>0.15456451327062104</v>
      </c>
      <c r="O4" s="38"/>
      <c r="P4" s="38"/>
      <c r="R4" t="s">
        <v>5</v>
      </c>
      <c r="S4" t="s">
        <v>6</v>
      </c>
      <c r="T4" t="s">
        <v>7</v>
      </c>
    </row>
    <row r="5" spans="2:20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0">
      <c r="B6" s="2">
        <v>4.6076E-4</v>
      </c>
      <c r="C6" s="40">
        <v>0</v>
      </c>
      <c r="D6" s="26">
        <f>(B6*C6)</f>
        <v>0</v>
      </c>
      <c r="E6" s="38">
        <f>(B6*J3)</f>
        <v>3.5084439527849176E-2</v>
      </c>
      <c r="M6" t="s">
        <v>11</v>
      </c>
      <c r="N6">
        <f>(SUM($B$5:$B$9)/5)</f>
        <v>3.1249409999999998E-2</v>
      </c>
      <c r="O6" s="38">
        <f>(C8)</f>
        <v>91.202314270075746</v>
      </c>
      <c r="P6" s="38">
        <f>(O6*N6)</f>
        <v>2.8500185115744476</v>
      </c>
      <c r="R6" s="2">
        <f>(B6)</f>
        <v>4.6076E-4</v>
      </c>
      <c r="S6" s="40">
        <f>(T6/R6)</f>
        <v>0</v>
      </c>
      <c r="T6" s="26">
        <f>(D6)</f>
        <v>0</v>
      </c>
    </row>
    <row r="7" spans="2:20">
      <c r="B7" s="1">
        <v>0.14485500000000001</v>
      </c>
      <c r="C7" s="38">
        <f>(D7/B7)</f>
        <v>68.808808808808806</v>
      </c>
      <c r="D7" s="38">
        <v>9.9672999999999998</v>
      </c>
      <c r="N7">
        <f>(SUM($B$5:$B$9)/5)</f>
        <v>3.1249409999999998E-2</v>
      </c>
      <c r="O7" s="38">
        <f>($C$7*Params!K9)</f>
        <v>110.09409409409409</v>
      </c>
      <c r="P7" s="38">
        <f>(O7*N7)</f>
        <v>3.4403754849249246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0">
      <c r="B8" s="1">
        <v>-3.0510700000000002E-2</v>
      </c>
      <c r="C8" s="38">
        <f>(D8/B8)</f>
        <v>91.202314270075746</v>
      </c>
      <c r="D8" s="38">
        <v>-2.7826464500000001</v>
      </c>
      <c r="N8">
        <f>(SUM($B$5:$B$9)/5)</f>
        <v>3.1249409999999998E-2</v>
      </c>
      <c r="O8" s="38">
        <f>($C$7*Params!K10)</f>
        <v>151.37937937937937</v>
      </c>
      <c r="P8" s="38">
        <f>(O8*N8)</f>
        <v>4.7305162917717709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0">
      <c r="B9" s="1">
        <v>3.3835320000000002E-2</v>
      </c>
      <c r="C9" s="38">
        <f>(D9/B9)</f>
        <v>77.433876789106762</v>
      </c>
      <c r="D9" s="38">
        <v>2.62</v>
      </c>
      <c r="N9">
        <f>(SUM($B$5:$B$9)/5)</f>
        <v>3.1249409999999998E-2</v>
      </c>
      <c r="O9" s="38">
        <f>($C$7*Params!K11)</f>
        <v>275.23523523523522</v>
      </c>
      <c r="P9" s="38">
        <f>(O9*N9)</f>
        <v>8.6009387123123116</v>
      </c>
      <c r="R9" s="24"/>
      <c r="S9" s="38"/>
      <c r="T9" s="38"/>
    </row>
    <row r="10" spans="2:20">
      <c r="O10" s="38"/>
      <c r="P10" s="38"/>
    </row>
    <row r="11" spans="2:20">
      <c r="O11" s="38"/>
      <c r="P11" s="38">
        <f>(SUM(P6:P9))</f>
        <v>19.621849000583452</v>
      </c>
    </row>
    <row r="12" spans="2:20">
      <c r="F12" t="s">
        <v>9</v>
      </c>
      <c r="G12" s="38">
        <f>(D13/B13)</f>
        <v>65.951027875406297</v>
      </c>
    </row>
    <row r="13" spans="2:20">
      <c r="B13">
        <f>(SUM(B5:B12))</f>
        <v>0.15624705</v>
      </c>
      <c r="D13" s="38">
        <f>(SUM(D5:D12))</f>
        <v>10.304653550000001</v>
      </c>
    </row>
    <row r="19" spans="18:20">
      <c r="R19">
        <f>(SUM(R5:R18))</f>
        <v>0.15624705</v>
      </c>
      <c r="T19" s="38">
        <f>(SUM(T5:T18))</f>
        <v>10.304653549999999</v>
      </c>
    </row>
  </sheetData>
  <conditionalFormatting sqref="C5 C7 O7:O9 S5 S7">
    <cfRule type="cellIs" dxfId="115" priority="13" operator="lessThan">
      <formula>$J$3</formula>
    </cfRule>
    <cfRule type="cellIs" dxfId="114" priority="14" operator="greaterThan">
      <formula>$J$3</formula>
    </cfRule>
  </conditionalFormatting>
  <conditionalFormatting sqref="O6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C9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0.58983390455009144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(B15*J3)</f>
        <v>1.1405694418825589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4.1664930000000003E-2</v>
      </c>
      <c r="C6" s="40">
        <v>0</v>
      </c>
      <c r="D6" s="26">
        <f>(B6*C6)</f>
        <v>0</v>
      </c>
      <c r="E6" s="38">
        <f>(B6*J3)</f>
        <v>2.4575388344706243E-2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3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5" spans="2:10">
      <c r="B15">
        <f>(SUM(B5:B14))</f>
        <v>1.9337129200000005</v>
      </c>
      <c r="D15" s="38">
        <f>(SUM(D5:D14))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E35" sqref="E3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9.2451278310082093E-5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31.404027680842805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4527.1768119899998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4527.1768119899998</v>
      </c>
      <c r="C18" s="40">
        <v>0</v>
      </c>
      <c r="D18" s="26">
        <f>(B18*C18)</f>
        <v>0</v>
      </c>
      <c r="E18" s="38">
        <f>(B18*J3)</f>
        <v>0.41854328340423769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5.7405000901574077</v>
      </c>
    </row>
    <row r="37" spans="2:20">
      <c r="B37">
        <f>(SUM(B5:B36))</f>
        <v>339681.91954592045</v>
      </c>
      <c r="D37" s="38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0.59086846582183827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24.816539951453933</v>
      </c>
      <c r="K4" s="4">
        <f>(J4/D18-1)</f>
        <v>-0.36312870934996044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0.23786504999999999</v>
      </c>
      <c r="C6" s="40">
        <v>0</v>
      </c>
      <c r="D6" s="26">
        <f>(B6*C6)</f>
        <v>0</v>
      </c>
      <c r="E6" s="38">
        <f>(B6*J3)</f>
        <v>0.14054695716613486</v>
      </c>
      <c r="M6" t="s">
        <v>11</v>
      </c>
      <c r="N6" s="19">
        <f>($B$7+$R$9)/5</f>
        <v>5.6777529997777778</v>
      </c>
      <c r="O6" s="38">
        <f>($S$7*Params!K8)</f>
        <v>1.3441237905227565</v>
      </c>
      <c r="P6" s="38">
        <f>(O6*N6)</f>
        <v>7.6316028837132581</v>
      </c>
      <c r="R6" s="36">
        <f>(B6)</f>
        <v>0.23786504999999999</v>
      </c>
      <c r="S6" s="40">
        <v>0</v>
      </c>
      <c r="T6" s="26">
        <f>(D6)</f>
        <v>0</v>
      </c>
      <c r="U6" s="38">
        <f>(R6*J3)</f>
        <v>0.14054695716613486</v>
      </c>
    </row>
    <row r="7" spans="2:21">
      <c r="B7" s="19">
        <v>27.757860000000001</v>
      </c>
      <c r="C7" s="38">
        <f t="shared" ref="C7:C14" si="0">(D7/B7)</f>
        <v>1.0339413773251973</v>
      </c>
      <c r="D7" s="38">
        <v>28.7</v>
      </c>
      <c r="E7" t="s">
        <v>15</v>
      </c>
      <c r="N7" s="19">
        <f>($B$7+$R$9)/5</f>
        <v>5.6777529997777778</v>
      </c>
      <c r="O7" s="38">
        <f>($S$7*Params!K9)</f>
        <v>1.6543062037203158</v>
      </c>
      <c r="P7" s="38">
        <f>(O7*N7)</f>
        <v>9.3927420107240103</v>
      </c>
      <c r="R7" s="19">
        <f>B7</f>
        <v>27.757860000000001</v>
      </c>
      <c r="S7" s="38">
        <f>(T7/R7)</f>
        <v>1.0339413773251973</v>
      </c>
      <c r="T7" s="38">
        <f>D7</f>
        <v>28.7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5.6777529997777778</v>
      </c>
      <c r="O8" s="38">
        <f>($S$7*Params!K10)</f>
        <v>2.2746710301154343</v>
      </c>
      <c r="P8" s="38">
        <f>(O8*N8)</f>
        <v>12.915020264745515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5.6777529997777778</v>
      </c>
      <c r="O9" s="38">
        <f>($C$7*Params!K11)</f>
        <v>4.1357655093007892</v>
      </c>
      <c r="P9" s="38">
        <f>(O9*N9)</f>
        <v>23.481855026810024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53.421220185992809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0.92776746965427315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42.000108969999999</v>
      </c>
      <c r="S17" s="38"/>
      <c r="T17" s="38">
        <f>(SUM(T5:T12))</f>
        <v>38.966334824300645</v>
      </c>
    </row>
    <row r="18" spans="2:20">
      <c r="B18" s="19">
        <f>(SUM(B5:B17))</f>
        <v>42.000108970000007</v>
      </c>
      <c r="D18" s="38">
        <f>(SUM(D5:D17))</f>
        <v>38.966334824300645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0.41448923492141759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22.228212736675133</v>
      </c>
      <c r="K4" s="4">
        <f>(J4/D10-1)</f>
        <v>-0.43853971364801392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1.3794567600000001</v>
      </c>
      <c r="C6" s="40">
        <v>0</v>
      </c>
      <c r="D6" s="26">
        <f>(B6*C6)</f>
        <v>0</v>
      </c>
      <c r="E6" s="38">
        <f>(B6*J3)</f>
        <v>0.57176997705957755</v>
      </c>
      <c r="M6" t="s">
        <v>11</v>
      </c>
      <c r="N6" s="29">
        <f>($B$10/5)</f>
        <v>10.725592302000001</v>
      </c>
      <c r="O6" s="38">
        <f>($C$5*Params!K8)</f>
        <v>0.98505771545924514</v>
      </c>
      <c r="P6" s="38">
        <f>(O6*N6)</f>
        <v>10.565327449955387</v>
      </c>
    </row>
    <row r="7" spans="2:16">
      <c r="B7" s="36">
        <v>8.0475000000000002E-4</v>
      </c>
      <c r="C7" s="40">
        <v>0</v>
      </c>
      <c r="D7" s="26">
        <f>(B7*C7)</f>
        <v>0</v>
      </c>
      <c r="E7" s="38">
        <f>(B7*J4)</f>
        <v>1.7888154199839312E-2</v>
      </c>
      <c r="N7" s="29">
        <f>($B$10/5)</f>
        <v>10.725592302000001</v>
      </c>
      <c r="O7" s="38">
        <f>($C$5*Params!K9)</f>
        <v>1.2123787267190709</v>
      </c>
      <c r="P7" s="38">
        <f>(O7*N7)</f>
        <v>13.003479938406629</v>
      </c>
    </row>
    <row r="8" spans="2:16">
      <c r="N8" s="29">
        <f>($B$10/5)</f>
        <v>10.725592302000001</v>
      </c>
      <c r="O8" s="38">
        <f>($C$5*Params!K10)</f>
        <v>1.6670207492387226</v>
      </c>
      <c r="P8" s="38">
        <f>(O8*N8)</f>
        <v>17.879784915309116</v>
      </c>
    </row>
    <row r="9" spans="2:16">
      <c r="F9" t="s">
        <v>9</v>
      </c>
      <c r="G9" s="38">
        <f>(D10/B10)</f>
        <v>0.73823428833142679</v>
      </c>
      <c r="N9" s="29">
        <f>($B$10/5)</f>
        <v>10.725592302000001</v>
      </c>
      <c r="O9" s="38">
        <f>($C$5*Params!K11)</f>
        <v>3.0309468167976772</v>
      </c>
      <c r="P9" s="38">
        <f>(O9*N9)</f>
        <v>32.508699846016576</v>
      </c>
    </row>
    <row r="10" spans="2:16">
      <c r="B10" s="29">
        <f>(SUM(B5:B9))</f>
        <v>53.627961510000006</v>
      </c>
      <c r="D10" s="38">
        <f>(SUM(D5:D9))</f>
        <v>39.590000000000003</v>
      </c>
    </row>
    <row r="11" spans="2:16">
      <c r="P11" s="38">
        <f>(SUM(P6:P9))</f>
        <v>73.957292149687703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1.216222898720851</v>
      </c>
      <c r="N3" s="1"/>
      <c r="O3" s="53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20.678428983497966</v>
      </c>
      <c r="K4" s="4">
        <f>(J4/D19-1)</f>
        <v>-0.34143188751731623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14.90846</v>
      </c>
      <c r="C6" s="38">
        <f>(D6/B6)</f>
        <v>1.9250814638131637</v>
      </c>
      <c r="D6" s="38">
        <v>28.7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14.90846</v>
      </c>
      <c r="S6" s="38">
        <f>(T6/R6)</f>
        <v>1.9250814638131637</v>
      </c>
      <c r="T6" s="38">
        <f>D6</f>
        <v>28.7</v>
      </c>
      <c r="U6" s="38" t="str">
        <f>(E6)</f>
        <v>DCA2</v>
      </c>
    </row>
    <row r="7" spans="2:22">
      <c r="B7" s="2">
        <v>4.6589230000000002E-2</v>
      </c>
      <c r="C7" s="40">
        <v>0</v>
      </c>
      <c r="D7" s="26">
        <v>0</v>
      </c>
      <c r="E7" s="39">
        <f>B7*J3</f>
        <v>5.6662888359772436E-2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4.6589230000000002E-2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0.30000251136995504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0.31364002839405902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3.0088550540000001</v>
      </c>
      <c r="O14" s="38">
        <f>($C$6*Params!K8)</f>
        <v>2.502605902957113</v>
      </c>
      <c r="P14" s="38">
        <f>(O14*N14)</f>
        <v>7.5299784192827435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3.0088550540000001</v>
      </c>
      <c r="O15" s="38">
        <f>($C$6*Params!K9)</f>
        <v>3.0801303421010622</v>
      </c>
      <c r="P15" s="38">
        <f>(O15*N15)</f>
        <v>9.2676657468095307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3.0088550540000001</v>
      </c>
      <c r="O16" s="38">
        <f>($C$6*Params!K10)</f>
        <v>4.2351792203889609</v>
      </c>
      <c r="P16" s="38">
        <f>(O16*N16)</f>
        <v>12.743040401863105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3.0088550540000001</v>
      </c>
      <c r="O17" s="38">
        <f>($C$6*Params!K11)</f>
        <v>7.7003258552526548</v>
      </c>
      <c r="P17" s="38">
        <f>(O17*N17)</f>
        <v>23.169164367023825</v>
      </c>
      <c r="S17" s="38"/>
      <c r="T17" s="38"/>
    </row>
    <row r="18" spans="2:20">
      <c r="C18" s="38"/>
      <c r="D18" s="38"/>
      <c r="F18" t="s">
        <v>9</v>
      </c>
      <c r="G18">
        <f>(D19/B19)</f>
        <v>1.8467685812116057</v>
      </c>
      <c r="O18" s="38"/>
      <c r="P18" s="38"/>
      <c r="S18" s="38"/>
      <c r="T18" s="38"/>
    </row>
    <row r="19" spans="2:20">
      <c r="B19" s="1">
        <f>(SUM(B5:B18))</f>
        <v>17.002170412385983</v>
      </c>
      <c r="C19" s="38"/>
      <c r="D19" s="38">
        <f>(SUM(D5:D18))</f>
        <v>31.399074130000002</v>
      </c>
      <c r="O19" s="38"/>
      <c r="P19" s="38">
        <f>(SUM(P14:P17))</f>
        <v>52.709848934979206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17.002170412385983</v>
      </c>
      <c r="S22" s="38"/>
      <c r="T22" s="38">
        <f>(SUM(T5:T21))</f>
        <v>31.399074130000002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6.7965688160268423E-6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2.9882770443825595</v>
      </c>
      <c r="K4" s="4">
        <f>(J4/D13-1)</f>
        <v>-0.40590913630565417</v>
      </c>
    </row>
    <row r="5" spans="2:16">
      <c r="B5" s="22">
        <v>439531.68</v>
      </c>
      <c r="C5" s="54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142.68</v>
      </c>
      <c r="C6" s="40">
        <v>0</v>
      </c>
      <c r="D6" s="26">
        <f>(B6*C6)</f>
        <v>0</v>
      </c>
      <c r="E6" s="38">
        <f>(B6*J3)</f>
        <v>9.6973443867070987E-4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1.1440285032768344E-5</v>
      </c>
    </row>
    <row r="13" spans="2:16">
      <c r="B13">
        <f>(SUM(B5:B12))</f>
        <v>439674.36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G41" sqref="G4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15.31354769440164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(B33*J3)</f>
        <v>108.34379940582998</v>
      </c>
      <c r="K4" s="4">
        <f>(J4/D33-1)</f>
        <v>-0.40588574984405945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0.10553971600000001</v>
      </c>
      <c r="O7" s="38">
        <f>(C29)</f>
        <v>22.114333333333335</v>
      </c>
      <c r="P7" s="38">
        <f>(O7*N7)</f>
        <v>2.3339404595293334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0.10553971600000001</v>
      </c>
      <c r="O8" s="38">
        <f>($C$16*Params!K10)</f>
        <v>28.255152590055655</v>
      </c>
      <c r="P8" s="38">
        <f>(O8*N8)</f>
        <v>2.9820407798911384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0.10553971600000001</v>
      </c>
      <c r="O9" s="38">
        <f>($C$16*Params!K11)</f>
        <v>51.373004709192095</v>
      </c>
      <c r="P9" s="38">
        <f>(O9*N9)</f>
        <v>5.4218923270747963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12.330478632441654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3.2158450158243444E-2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4.8267499999999997</v>
      </c>
      <c r="S13" s="38">
        <f>(T13/R13)</f>
        <v>19.34793121665717</v>
      </c>
      <c r="T13" s="38">
        <f>(D17+11.97*B21)</f>
        <v>93.387626999999995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9.4346966421329267E-2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2.6598500000000001E-2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8.0821535750560079E-3</v>
      </c>
      <c r="N15" s="24">
        <f>(2*($R$13+N14+$R$21)/5-N14)</f>
        <v>1.777101048</v>
      </c>
      <c r="O15" s="38">
        <f>($S$13*Params!K9)</f>
        <v>30.956689946651473</v>
      </c>
      <c r="P15" s="38">
        <f>(O15*N15)</f>
        <v>55.013166146805396</v>
      </c>
      <c r="R15" s="24">
        <f>B19+B22</f>
        <v>1.39927</v>
      </c>
      <c r="S15" s="38">
        <f>(T15/R15)</f>
        <v>19.86739942970263</v>
      </c>
      <c r="T15" s="38">
        <f>(D19+12.6*B22)</f>
        <v>27.799855999999998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1.029000524</v>
      </c>
      <c r="O16" s="38">
        <f>($S$13*Params!K10)</f>
        <v>42.565448676645779</v>
      </c>
      <c r="P16" s="38">
        <f>(O16*N16)</f>
        <v>43.79986899256361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5.1076499999999996</v>
      </c>
      <c r="C17" s="38">
        <f>(D17/B17)</f>
        <v>18.942174972834867</v>
      </c>
      <c r="D17" s="38">
        <v>96.75</v>
      </c>
      <c r="E17" t="s">
        <v>10</v>
      </c>
      <c r="N17" s="24">
        <f>(($R$13+N14+$R$21)/5)</f>
        <v>1.029000524</v>
      </c>
      <c r="O17" s="38">
        <f>($S$13*Params!K11)</f>
        <v>77.391724866628678</v>
      </c>
      <c r="P17" s="38">
        <f>(O17*N17)</f>
        <v>79.636125441024731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0">
        <v>2.6598500000000001E-2</v>
      </c>
      <c r="C18" s="40">
        <v>0</v>
      </c>
      <c r="D18" s="26">
        <v>0</v>
      </c>
      <c r="E18" s="39">
        <f>B18*J3</f>
        <v>0.407317398349542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1.47071</v>
      </c>
      <c r="C19" s="38">
        <f t="shared" ref="C19:C31" si="1">(D19/B19)</f>
        <v>19.514384208987497</v>
      </c>
      <c r="D19" s="38">
        <v>28.7</v>
      </c>
      <c r="E19" t="s">
        <v>15</v>
      </c>
      <c r="O19" s="38"/>
      <c r="P19" s="38">
        <f>(SUM(P14:P17))</f>
        <v>182.65136058039371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(B28+B25+B29+B30)</f>
        <v>2.2895579999999999E-2</v>
      </c>
      <c r="S20" s="38">
        <v>0</v>
      </c>
      <c r="T20" s="38">
        <f>(D28+D25+D29+D30)</f>
        <v>-0.24566200000000027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</f>
        <v>3.7352620000000003E-2</v>
      </c>
      <c r="S21" s="38">
        <v>0</v>
      </c>
      <c r="T21" s="38">
        <f>D31+D24</f>
        <v>-0.32399999999999984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0.51939777200000004</v>
      </c>
      <c r="O24" s="38">
        <f>($S$15*Params!K9)</f>
        <v>31.787839087524208</v>
      </c>
      <c r="P24" s="38">
        <f>(O24*N24)</f>
        <v>16.510532798754589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0.29541888599999999</v>
      </c>
      <c r="O25" s="38">
        <f>($S$15*Params!K10)</f>
        <v>43.708278745345787</v>
      </c>
      <c r="P25" s="38">
        <f>(O25*N25)</f>
        <v>12.912251015927529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0.29541888599999999</v>
      </c>
      <c r="O26" s="38">
        <f>($S$15*Params!K11)</f>
        <v>79.469597718810519</v>
      </c>
      <c r="P26" s="38">
        <f>(O26*N26)</f>
        <v>23.476820028959143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54.062707363641266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C32" s="38"/>
      <c r="D32" s="38"/>
      <c r="E32" s="38"/>
      <c r="S32" s="38"/>
      <c r="T32" s="38"/>
    </row>
    <row r="33" spans="2:23">
      <c r="B33" s="24">
        <f>(SUM(B5:B32))</f>
        <v>7.0750293510000004</v>
      </c>
      <c r="C33" s="38"/>
      <c r="D33" s="38">
        <f>(SUM(D5:D32))</f>
        <v>182.36189314999999</v>
      </c>
      <c r="E33" s="38"/>
      <c r="F33" t="s">
        <v>9</v>
      </c>
      <c r="G33" s="38">
        <f>(D33/B33)</f>
        <v>25.775425670032668</v>
      </c>
      <c r="S33" s="38"/>
      <c r="T33" s="38"/>
    </row>
    <row r="34" spans="2:23">
      <c r="M34" s="24"/>
      <c r="S34" s="38"/>
      <c r="T34" s="38"/>
    </row>
    <row r="35" spans="2:23">
      <c r="R35" s="24">
        <f>(SUM(R5:R34))</f>
        <v>7.0750293510000004</v>
      </c>
      <c r="S35" s="38"/>
      <c r="T35" s="38">
        <f>(SUM(T5:T34))</f>
        <v>182.35953358999998</v>
      </c>
      <c r="V35" t="s">
        <v>9</v>
      </c>
      <c r="W35" s="38">
        <f>(T35/R35)</f>
        <v>25.775092164702453</v>
      </c>
    </row>
    <row r="37" spans="2:23">
      <c r="N37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3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7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: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7.054200913339545E-2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0.65211707419934994</v>
      </c>
      <c r="K4" s="4">
        <f>(J4/D13-1)</f>
        <v>0.30423414839869989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0.14312072000000001</v>
      </c>
      <c r="C6" s="40">
        <v>0</v>
      </c>
      <c r="D6" s="26">
        <f>(B6*C6)</f>
        <v>0</v>
      </c>
      <c r="E6" s="38">
        <f>(B6*J3)</f>
        <v>1.0096023137418133E-2</v>
      </c>
      <c r="G6" s="38"/>
      <c r="M6" t="s">
        <v>11</v>
      </c>
      <c r="N6" s="19">
        <f>($B$13/5)</f>
        <v>1.8488758180000002</v>
      </c>
      <c r="O6" s="35">
        <f>($C$5*Params!K8)</f>
        <v>7.1418695478700056E-2</v>
      </c>
      <c r="P6" s="38">
        <f>(O6*N6)</f>
        <v>0.13204429902367448</v>
      </c>
      <c r="Q6" s="38">
        <f>N6*$J$3</f>
        <v>0.13042341483986999</v>
      </c>
    </row>
    <row r="7" spans="2:17">
      <c r="C7" s="38"/>
      <c r="D7" s="38"/>
      <c r="E7" s="38"/>
      <c r="G7" s="38"/>
      <c r="N7" s="19">
        <f>($B$13/5)</f>
        <v>1.8488758180000002</v>
      </c>
      <c r="O7" s="35">
        <f>($C$5*Params!K9)</f>
        <v>8.7899932896861599E-2</v>
      </c>
      <c r="P7" s="38">
        <f>(O7*N7)</f>
        <v>0.16251606033683011</v>
      </c>
      <c r="Q7" s="38"/>
    </row>
    <row r="8" spans="2:17">
      <c r="C8" s="38"/>
      <c r="D8" s="38"/>
      <c r="E8" s="38"/>
      <c r="G8" s="38"/>
      <c r="N8" s="19">
        <f>($B$13/5)</f>
        <v>1.8488758180000002</v>
      </c>
      <c r="O8" s="35">
        <f>($C$5*Params!K10)</f>
        <v>0.12086240773318471</v>
      </c>
      <c r="P8" s="38">
        <f>(O8*N8)</f>
        <v>0.22345958296314145</v>
      </c>
      <c r="Q8" s="38"/>
    </row>
    <row r="9" spans="2:17">
      <c r="C9" s="38"/>
      <c r="D9" s="38"/>
      <c r="E9" s="38"/>
      <c r="G9" s="38"/>
      <c r="N9" s="19">
        <f>($B$13/5)</f>
        <v>1.8488758180000002</v>
      </c>
      <c r="O9" s="35">
        <f>($C$5*Params!K11)</f>
        <v>0.219749832242154</v>
      </c>
      <c r="P9" s="38">
        <f>(O9*N9)</f>
        <v>0.40629015084207531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0.92431009316572132</v>
      </c>
    </row>
    <row r="12" spans="2:17">
      <c r="C12" s="38"/>
      <c r="D12" s="38"/>
      <c r="E12" s="38"/>
      <c r="F12" t="s">
        <v>9</v>
      </c>
      <c r="G12" s="38">
        <f>(D13/B13)</f>
        <v>5.4086920833965928E-2</v>
      </c>
    </row>
    <row r="13" spans="2:17">
      <c r="B13">
        <f>(SUM(B5:B12))</f>
        <v>9.2443790900000007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9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(C229)</f>
        <v>59.4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4.5440449233644982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6.5491662721673451</v>
      </c>
      <c r="K4" s="4">
        <f>(J4/D10-1)</f>
        <v>-0.20616166397971569</v>
      </c>
      <c r="O4" s="38"/>
      <c r="P4" s="38"/>
    </row>
    <row r="5" spans="2:16">
      <c r="B5" s="1">
        <v>1.44085</v>
      </c>
      <c r="C5" s="38">
        <f>(D5/B5)</f>
        <v>5.7257868619217822</v>
      </c>
      <c r="D5" s="38">
        <v>8.25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40">
        <v>0</v>
      </c>
      <c r="D6" s="40">
        <f>(B6*C6)</f>
        <v>0</v>
      </c>
      <c r="E6" s="38">
        <f>(B6*J3)</f>
        <v>1.8791443376081547E-3</v>
      </c>
      <c r="G6" s="38"/>
      <c r="H6" s="38"/>
      <c r="J6" s="38"/>
      <c r="M6" t="s">
        <v>11</v>
      </c>
      <c r="N6" s="1">
        <f>($B$5/5)</f>
        <v>0.28816999999999998</v>
      </c>
      <c r="O6" s="35">
        <f>($C$5*Params!K8)</f>
        <v>7.4435229204983173</v>
      </c>
      <c r="P6" s="38">
        <f>(O6*N6)</f>
        <v>2.145</v>
      </c>
    </row>
    <row r="7" spans="2:16">
      <c r="C7" s="38"/>
      <c r="D7" s="38"/>
      <c r="E7" s="38"/>
      <c r="G7" s="38"/>
      <c r="H7" s="38"/>
      <c r="J7" s="38"/>
      <c r="N7" s="1">
        <f>($B$5/5)</f>
        <v>0.28816999999999998</v>
      </c>
      <c r="O7" s="35">
        <f>($C$5*Params!K9)</f>
        <v>9.1612589790748515</v>
      </c>
      <c r="P7" s="38">
        <f>(O7*N7)</f>
        <v>2.6399999999999997</v>
      </c>
    </row>
    <row r="8" spans="2:16">
      <c r="C8" s="38"/>
      <c r="D8" s="38"/>
      <c r="E8" s="38"/>
      <c r="G8" s="38"/>
      <c r="H8" s="38"/>
      <c r="J8" s="38"/>
      <c r="N8" s="1">
        <f>($B$5/5)</f>
        <v>0.28816999999999998</v>
      </c>
      <c r="O8" s="35">
        <f>($C$5*Params!K10)</f>
        <v>12.596731096227922</v>
      </c>
      <c r="P8" s="38">
        <f>(O8*N8)</f>
        <v>3.63</v>
      </c>
    </row>
    <row r="9" spans="2:16">
      <c r="C9" s="38"/>
      <c r="D9" s="38"/>
      <c r="E9" s="38"/>
      <c r="F9" t="s">
        <v>9</v>
      </c>
      <c r="G9" s="38">
        <f>(D10/B10)</f>
        <v>5.724143968840008</v>
      </c>
      <c r="H9" s="38"/>
      <c r="J9" s="38"/>
      <c r="N9" s="1">
        <f>($B$5/5)</f>
        <v>0.28816999999999998</v>
      </c>
      <c r="O9" s="35">
        <f>($C$5*Params!K11)</f>
        <v>22.903147447687129</v>
      </c>
      <c r="P9" s="38">
        <f>(O9*N9)</f>
        <v>6.6</v>
      </c>
    </row>
    <row r="10" spans="2:16">
      <c r="B10" s="1">
        <f>(SUM(B5:B9))</f>
        <v>1.44126354</v>
      </c>
      <c r="C10" s="38"/>
      <c r="D10" s="38">
        <f>(SUM(D5:D9))</f>
        <v>8.25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15.014999999999999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V30" sqref="V3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0.47211734487811241</v>
      </c>
      <c r="M3" t="s">
        <v>4</v>
      </c>
      <c r="N3" s="19">
        <f>(INDEX(N5:N13,MATCH(MAX(O6),O5:O13,0))/0.9)</f>
        <v>11.955555555555556</v>
      </c>
      <c r="O3" s="39">
        <f>(MAX(O6)*0.85)</f>
        <v>0.39914430817843866</v>
      </c>
      <c r="P3" s="38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20.442164985358449</v>
      </c>
      <c r="K4" s="4">
        <f>(J4/D13-1)</f>
        <v>0.45523774273567197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54.058906950000001</v>
      </c>
      <c r="S5" s="38">
        <f>(T5/R5)</f>
        <v>0.35331827958833711</v>
      </c>
      <c r="T5" s="38">
        <f>(SUM(D5:D7))</f>
        <v>19.100000000000001</v>
      </c>
    </row>
    <row r="6" spans="2:20">
      <c r="B6" s="2">
        <v>0.48389547999999999</v>
      </c>
      <c r="C6" s="40">
        <v>0</v>
      </c>
      <c r="D6" s="40">
        <f>(B6*C6)</f>
        <v>0</v>
      </c>
      <c r="E6" s="38">
        <f>(B6*J3)</f>
        <v>0.22845544921611974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10.863562780000001</v>
      </c>
      <c r="O7" s="38">
        <f>($C$5*Params!K9)</f>
        <v>0.57106869288593487</v>
      </c>
      <c r="P7" s="38">
        <f>(O7*N7)</f>
        <v>6.2038405968588934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10.81178139</v>
      </c>
      <c r="O8" s="38">
        <f>($C$5*Params!K10)</f>
        <v>0.78521945271816052</v>
      </c>
      <c r="P8" s="38">
        <f>(O8*N8)</f>
        <v>8.4896210659641937</v>
      </c>
    </row>
    <row r="9" spans="2:20">
      <c r="N9" s="19">
        <f>(SUM(B$5:B$7)/5)</f>
        <v>10.81178139</v>
      </c>
      <c r="O9" s="38">
        <f>($C$5*Params!K11)</f>
        <v>1.4276717322148371</v>
      </c>
      <c r="P9" s="38">
        <f>(O9*N9)</f>
        <v>15.43567466538944</v>
      </c>
    </row>
    <row r="11" spans="2:20">
      <c r="P11" s="38">
        <f>(SUM(P6:P9))</f>
        <v>35.181833688212528</v>
      </c>
    </row>
    <row r="12" spans="2:20">
      <c r="F12" t="s">
        <v>9</v>
      </c>
      <c r="G12" s="38">
        <f>(D13/B13)</f>
        <v>0.32442626452952528</v>
      </c>
    </row>
    <row r="13" spans="2:20">
      <c r="B13">
        <f>(SUM(B5:B12))</f>
        <v>43.298906950000003</v>
      </c>
      <c r="D13" s="38">
        <f>(SUM(D5:D12))</f>
        <v>14.047302640000002</v>
      </c>
    </row>
    <row r="17" spans="18:20">
      <c r="R17">
        <f>(SUM(R5:R16))</f>
        <v>43.298906950000003</v>
      </c>
      <c r="T17" s="38">
        <f>(SUM(T5:T16))</f>
        <v>14.047302640000002</v>
      </c>
    </row>
  </sheetData>
  <conditionalFormatting sqref="C5 C7 G12 O7: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9.8319191086412405E-2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4.0197788218891137</v>
      </c>
      <c r="K4" s="4">
        <f>(J4/D11-1)</f>
        <v>1.3753149958513102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tabSelected="1"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0.76416351568625007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2.2346578880280994</v>
      </c>
      <c r="K4" s="4">
        <f>(J4/D10-1)</f>
        <v>-0.25511403732396687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2.8060848117361869E-3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1.6819672361546703</v>
      </c>
      <c r="K4" s="4">
        <f>(J4/D10-1)</f>
        <v>-0.43934425461510995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0.16233272614574201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0.98759983932546525</v>
      </c>
      <c r="K4" s="4">
        <f>(J4/D9-1)</f>
        <v>-0.96578855619517157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547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1.6274939168408921E-3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5.5919610988611002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-42.303999999999931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-263.36203890113882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-187.09203890113881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547</v>
      </c>
      <c r="E34">
        <f t="shared" ref="E34:E40" si="1">C34*D34</f>
        <v>3420.9379999999996</v>
      </c>
      <c r="F34" s="29">
        <f t="shared" ref="F34:F40" si="2">E34*$N$5</f>
        <v>3010.4254399999995</v>
      </c>
      <c r="G34" s="38">
        <v>3.5</v>
      </c>
      <c r="H34" s="30">
        <f>G50</f>
        <v>1.5615590400000001</v>
      </c>
      <c r="I34" s="39">
        <f t="shared" ref="I34:I41" si="3">((F34-H34*D34)*$J$3-G34)</f>
        <v>9.2880631048815054E-3</v>
      </c>
      <c r="J34">
        <v>1</v>
      </c>
      <c r="K34" s="44">
        <f t="shared" ref="K34:K40" si="4">I34*J34</f>
        <v>9.2880631048815054E-3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547</v>
      </c>
      <c r="E35">
        <f t="shared" si="1"/>
        <v>528.40199999999993</v>
      </c>
      <c r="F35" s="29">
        <f t="shared" si="2"/>
        <v>464.99375999999995</v>
      </c>
      <c r="G35" s="38">
        <v>3.5</v>
      </c>
      <c r="H35" s="30">
        <f>G51</f>
        <v>0.21337130135885166</v>
      </c>
      <c r="I35" s="39">
        <f t="shared" si="3"/>
        <v>-2.9331769749905323</v>
      </c>
      <c r="J35">
        <v>1</v>
      </c>
      <c r="K35" s="44">
        <f t="shared" si="4"/>
        <v>-2.9331769749905323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547</v>
      </c>
      <c r="E36">
        <f t="shared" si="1"/>
        <v>465.49700000000001</v>
      </c>
      <c r="F36" s="29">
        <f t="shared" si="2"/>
        <v>409.63736</v>
      </c>
      <c r="G36" s="38">
        <v>3.5</v>
      </c>
      <c r="H36" s="30">
        <f>G52</f>
        <v>0.18479602162162162</v>
      </c>
      <c r="I36" s="39">
        <f t="shared" si="3"/>
        <v>-2.9978303458611735</v>
      </c>
      <c r="J36">
        <v>1</v>
      </c>
      <c r="K36" s="44">
        <f t="shared" si="4"/>
        <v>-2.9978303458611735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513</v>
      </c>
      <c r="E37">
        <f t="shared" si="1"/>
        <v>436.56299999999999</v>
      </c>
      <c r="F37" s="29">
        <f t="shared" si="2"/>
        <v>384.17543999999998</v>
      </c>
      <c r="G37" s="38">
        <v>0</v>
      </c>
      <c r="H37" s="30">
        <f>G52</f>
        <v>0.18479602162162162</v>
      </c>
      <c r="I37" s="39">
        <f t="shared" si="3"/>
        <v>0.47095618386328686</v>
      </c>
      <c r="J37">
        <v>3</v>
      </c>
      <c r="K37" s="44">
        <f t="shared" si="4"/>
        <v>1.4128685515898605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455</v>
      </c>
      <c r="E38">
        <f t="shared" si="1"/>
        <v>387.20499999999998</v>
      </c>
      <c r="F38" s="29">
        <f t="shared" si="2"/>
        <v>340.74039999999997</v>
      </c>
      <c r="G38" s="38">
        <v>0</v>
      </c>
      <c r="H38" s="30">
        <f>H37</f>
        <v>0.18479602162162162</v>
      </c>
      <c r="I38" s="39">
        <f t="shared" si="3"/>
        <v>0.41770967574619017</v>
      </c>
      <c r="J38">
        <v>1</v>
      </c>
      <c r="K38" s="44">
        <f t="shared" si="4"/>
        <v>0.41770967574619017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407</v>
      </c>
      <c r="E39">
        <f t="shared" si="1"/>
        <v>346.35699999999997</v>
      </c>
      <c r="F39" s="29">
        <f t="shared" si="2"/>
        <v>304.79415999999998</v>
      </c>
      <c r="G39" s="38">
        <v>0</v>
      </c>
      <c r="H39" s="30">
        <f>H38</f>
        <v>0.18479602162162162</v>
      </c>
      <c r="I39" s="39">
        <f t="shared" si="3"/>
        <v>0.37364360006307556</v>
      </c>
      <c r="J39">
        <v>1</v>
      </c>
      <c r="K39" s="44">
        <f t="shared" si="4"/>
        <v>0.37364360006307556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5">
        <v>0</v>
      </c>
      <c r="H40" s="32">
        <f>H35</f>
        <v>0.21337130135885166</v>
      </c>
      <c r="I40" s="45">
        <f t="shared" si="3"/>
        <v>7.2536767368670471E-2</v>
      </c>
      <c r="J40" s="16">
        <v>1</v>
      </c>
      <c r="K40" s="46">
        <f t="shared" si="4"/>
        <v>7.2536767368670471E-2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273</v>
      </c>
      <c r="E41">
        <f>(C41*D41)</f>
        <v>232.32300000000001</v>
      </c>
      <c r="F41" s="29">
        <f>(E41*$N$5)</f>
        <v>204.44424000000001</v>
      </c>
      <c r="G41" s="38">
        <v>0</v>
      </c>
      <c r="H41" s="29">
        <f>(H37)</f>
        <v>0.18479602162162162</v>
      </c>
      <c r="I41" s="39">
        <f t="shared" si="3"/>
        <v>0.25062580544771412</v>
      </c>
      <c r="J41">
        <v>1</v>
      </c>
      <c r="K41" s="44">
        <f>(I41*J41)</f>
        <v>0.25062580544771412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4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0.78560909886109975</v>
      </c>
      <c r="P46">
        <f>(O46/J3)</f>
        <v>482.71092796834267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$C$20</formula>
    </cfRule>
    <cfRule type="cellIs" dxfId="214" priority="6" operator="greaterThan">
      <formula>$C$20</formula>
    </cfRule>
  </conditionalFormatting>
  <conditionalFormatting sqref="L42">
    <cfRule type="cellIs" dxfId="213" priority="3" operator="lessThan">
      <formula>$C$20</formula>
    </cfRule>
    <cfRule type="cellIs" dxfId="212" priority="4" operator="greaterThan">
      <formula>$C$20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(-60/3)</f>
        <v>-20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8" sqref="B8:D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0.26287717675919192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22.143192447883472</v>
      </c>
      <c r="K4" s="4">
        <f>(J4/D13-1)</f>
        <v>-0.24141265189542971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0.37742688000000002</v>
      </c>
      <c r="C6" s="40">
        <v>0</v>
      </c>
      <c r="D6" s="40">
        <f>(B6*C6)</f>
        <v>0</v>
      </c>
      <c r="E6" s="38">
        <f>(B6*J3)</f>
        <v>9.9216912647430322E-2</v>
      </c>
      <c r="M6" t="s">
        <v>11</v>
      </c>
      <c r="N6" s="1">
        <f>($B$13/5)</f>
        <v>16.846797215999999</v>
      </c>
      <c r="O6" s="38">
        <f>(C8)</f>
        <v>0.3241529704400295</v>
      </c>
      <c r="P6" s="38">
        <f>(O6*N6)</f>
        <v>5.4609393599672185</v>
      </c>
      <c r="R6" s="2">
        <f>(B6)</f>
        <v>0.37742688000000002</v>
      </c>
      <c r="S6" s="40">
        <v>0</v>
      </c>
      <c r="T6" s="40">
        <f>(D6)</f>
        <v>0</v>
      </c>
      <c r="U6" s="38">
        <f>(R6*J3)</f>
        <v>9.9216912647430322E-2</v>
      </c>
    </row>
    <row r="7" spans="2:21">
      <c r="B7" s="1">
        <v>81.217169999999996</v>
      </c>
      <c r="C7" s="38">
        <f>(D7/B7)</f>
        <v>0.35337355389260672</v>
      </c>
      <c r="D7" s="38">
        <v>28.7</v>
      </c>
      <c r="E7" t="s">
        <v>15</v>
      </c>
      <c r="N7" s="1">
        <f>($B$13/5)</f>
        <v>16.846797215999999</v>
      </c>
      <c r="O7" s="38">
        <f>($S$7*Params!K9)</f>
        <v>0.56539768622817077</v>
      </c>
      <c r="P7" s="38">
        <f>(O7*N7)</f>
        <v>9.525140166281588</v>
      </c>
      <c r="R7" s="29">
        <f>B7</f>
        <v>81.217169999999996</v>
      </c>
      <c r="S7" s="38">
        <f>(T7/R7)</f>
        <v>0.35337355389260672</v>
      </c>
      <c r="T7" s="38">
        <f>D7</f>
        <v>28.7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16.846797215999999</v>
      </c>
      <c r="O8" s="38">
        <f>($C$7*Params!K10)</f>
        <v>0.77742181856373482</v>
      </c>
      <c r="P8" s="38">
        <f>(O8*N8)</f>
        <v>13.097067728637183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16.846797215999999</v>
      </c>
      <c r="O9" s="38">
        <f>($C$7*Params!K11)</f>
        <v>1.4134942155704269</v>
      </c>
      <c r="P9" s="38">
        <f>(O9*N9)</f>
        <v>23.81285041570397</v>
      </c>
    </row>
    <row r="10" spans="2:21">
      <c r="N10" s="1"/>
      <c r="P10" s="38"/>
    </row>
    <row r="11" spans="2:21">
      <c r="P11" s="38">
        <f>(SUM(P6:P9))</f>
        <v>51.895997670589963</v>
      </c>
    </row>
    <row r="12" spans="2:21">
      <c r="F12" t="s">
        <v>9</v>
      </c>
      <c r="G12" s="35">
        <f>(D13/B13)</f>
        <v>0.34653514511680816</v>
      </c>
    </row>
    <row r="13" spans="2:21">
      <c r="B13" s="1">
        <f>(SUM(B5:B12))</f>
        <v>84.233986079999994</v>
      </c>
      <c r="D13" s="38">
        <f>(SUM(D5:D12))</f>
        <v>29.190036589999998</v>
      </c>
      <c r="R13" s="1">
        <f>(SUM(R5:R12))</f>
        <v>84.233986079999994</v>
      </c>
      <c r="T13" s="38">
        <f>(SUM(T5:T12))</f>
        <v>29.190036589999998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7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0.116466492377998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7.3395493521223338</v>
      </c>
      <c r="K4" s="4">
        <f>(J4/D14-1)</f>
        <v>-0.25303776318068982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0.27573941000000002</v>
      </c>
      <c r="C6" s="40">
        <v>0</v>
      </c>
      <c r="D6" s="40">
        <f>(B6*C6)</f>
        <v>0</v>
      </c>
      <c r="E6" s="38">
        <f>(B6*J3)</f>
        <v>3.2114401893078667E-2</v>
      </c>
      <c r="M6" t="s">
        <v>11</v>
      </c>
      <c r="N6" s="29">
        <f>($B$14/5)</f>
        <v>12.603709792</v>
      </c>
      <c r="O6" s="38">
        <f>($C$5*Params!K8)</f>
        <v>0.21940472231459929</v>
      </c>
      <c r="P6" s="38">
        <f>(O6*N6)</f>
        <v>2.7653134470475558</v>
      </c>
      <c r="R6" s="25">
        <f>(B6)</f>
        <v>0.27573941000000002</v>
      </c>
      <c r="S6" s="40">
        <v>0</v>
      </c>
      <c r="T6" s="40">
        <f>(D6)</f>
        <v>0</v>
      </c>
      <c r="U6" s="38">
        <f>(E6)</f>
        <v>3.2114401893078667E-2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12.603709792</v>
      </c>
      <c r="O7" s="38">
        <f>($C$5*Params!K9)</f>
        <v>0.27003658131027602</v>
      </c>
      <c r="P7" s="38">
        <f>(O7*N7)</f>
        <v>3.4034627040585304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12.603709792</v>
      </c>
      <c r="O8" s="38">
        <f>($C$5*Params!K10)</f>
        <v>0.37130029930162955</v>
      </c>
      <c r="P8" s="38">
        <f>(O8*N8)</f>
        <v>4.6797612180804791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12.603709792</v>
      </c>
      <c r="O9" s="38">
        <f>($C$5*Params!K11)</f>
        <v>0.67509145327569009</v>
      </c>
      <c r="P9" s="38">
        <f>(O9*N9)</f>
        <v>8.5086567601463265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19.357194129332893</v>
      </c>
    </row>
    <row r="13" spans="2:21">
      <c r="F13" t="s">
        <v>9</v>
      </c>
      <c r="G13" s="38">
        <f>(D14/B14)</f>
        <v>0.15592018797888865</v>
      </c>
    </row>
    <row r="14" spans="2:21">
      <c r="B14" s="29">
        <f>(SUM(B5:B13))</f>
        <v>63.018548960000004</v>
      </c>
      <c r="D14" s="38">
        <f>(SUM(D5:D13))</f>
        <v>9.8258639999999993</v>
      </c>
    </row>
    <row r="17" spans="11:20">
      <c r="N17" s="29"/>
      <c r="R17" s="29">
        <f>(SUM(R5:R16))</f>
        <v>63.018548960000004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2023-06-16T22:28:08Z</dcterms:modified>
</cp:coreProperties>
</file>