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 activeTab="1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T2" l="1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8" i="2"/>
  <c r="Q2" i="1" l="1"/>
  <c r="C40"/>
  <c r="C30" l="1"/>
  <c r="C14"/>
  <c r="C4"/>
  <c r="C37"/>
  <c r="C20"/>
  <c r="C48" l="1"/>
  <c r="C44" l="1"/>
  <c r="C28" l="1"/>
  <c r="C35" l="1"/>
  <c r="C54"/>
  <c r="C24"/>
  <c r="C47"/>
  <c r="C29"/>
  <c r="C45" l="1"/>
  <c r="C36" l="1"/>
  <c r="C55"/>
  <c r="C15"/>
  <c r="C31"/>
  <c r="C42"/>
  <c r="C39"/>
  <c r="C32"/>
  <c r="C52"/>
  <c r="C33"/>
  <c r="C46"/>
  <c r="C22"/>
  <c r="C27"/>
  <c r="C38"/>
  <c r="C25"/>
  <c r="C53"/>
  <c r="C18"/>
  <c r="C49"/>
  <c r="C19"/>
  <c r="C17" l="1"/>
  <c r="C34"/>
  <c r="C16"/>
  <c r="C21"/>
  <c r="C50" l="1"/>
  <c r="C43"/>
  <c r="C41"/>
  <c r="C12"/>
  <c r="C13" l="1"/>
  <c r="C23"/>
  <c r="C51" l="1"/>
  <c r="C26" l="1"/>
  <c r="C7" l="1"/>
  <c r="D51" l="1"/>
  <c r="D35"/>
  <c r="D44"/>
  <c r="D45"/>
  <c r="D14"/>
  <c r="Q3"/>
  <c r="D20"/>
  <c r="D40"/>
  <c r="D25"/>
  <c r="D22"/>
  <c r="D39"/>
  <c r="D36"/>
  <c r="D53"/>
  <c r="D46"/>
  <c r="D15"/>
  <c r="D49"/>
  <c r="D27"/>
  <c r="D34"/>
  <c r="D16"/>
  <c r="D43"/>
  <c r="D41"/>
  <c r="N8"/>
  <c r="D13"/>
  <c r="M9"/>
  <c r="D12"/>
  <c r="D23"/>
  <c r="D30"/>
  <c r="D24"/>
  <c r="D54"/>
  <c r="D48"/>
  <c r="D47"/>
  <c r="D28"/>
  <c r="D7"/>
  <c r="E7" s="1"/>
  <c r="D37"/>
  <c r="D29"/>
  <c r="D38"/>
  <c r="D33"/>
  <c r="D31"/>
  <c r="D32"/>
  <c r="D19"/>
  <c r="D42"/>
  <c r="D55"/>
  <c r="D18"/>
  <c r="D52"/>
  <c r="D21"/>
  <c r="D17"/>
  <c r="M8"/>
  <c r="D50"/>
  <c r="N9"/>
  <c r="D26"/>
  <c r="M10" l="1"/>
  <c r="N10"/>
  <c r="N11" l="1"/>
  <c r="M11"/>
  <c r="M12" l="1"/>
  <c r="N12"/>
  <c r="N13" l="1"/>
  <c r="M13"/>
  <c r="N14" l="1"/>
  <c r="M14"/>
  <c r="M15" l="1"/>
  <c r="N15"/>
  <c r="M16" l="1"/>
  <c r="N16"/>
  <c r="N17" l="1"/>
  <c r="M17"/>
  <c r="N18" l="1"/>
  <c r="M18"/>
  <c r="N19" l="1"/>
  <c r="M19"/>
  <c r="M20" l="1"/>
  <c r="N20"/>
  <c r="M21" l="1"/>
  <c r="N21"/>
  <c r="M22" l="1"/>
  <c r="N22"/>
  <c r="N23" l="1"/>
  <c r="M23"/>
  <c r="N24" l="1"/>
  <c r="M24"/>
  <c r="N25" l="1"/>
  <c r="M25"/>
  <c r="N26" l="1"/>
  <c r="M26"/>
  <c r="N27" l="1"/>
  <c r="M27"/>
  <c r="M28" l="1"/>
  <c r="N28"/>
  <c r="N29" l="1"/>
  <c r="M29"/>
  <c r="N30" l="1"/>
  <c r="M30"/>
  <c r="M31" l="1"/>
  <c r="N31"/>
  <c r="N32" l="1"/>
  <c r="M32"/>
  <c r="N33" l="1"/>
  <c r="M33"/>
  <c r="N34" l="1"/>
  <c r="M34"/>
  <c r="N35" l="1"/>
  <c r="M35"/>
  <c r="M36" l="1"/>
  <c r="N36"/>
  <c r="N37" l="1"/>
  <c r="M37"/>
  <c r="N38" l="1"/>
  <c r="M38"/>
  <c r="M39" l="1"/>
  <c r="N39"/>
  <c r="M40" l="1"/>
  <c r="N40"/>
  <c r="M41" l="1"/>
  <c r="N41"/>
  <c r="M42" l="1"/>
  <c r="N42"/>
</calcChain>
</file>

<file path=xl/sharedStrings.xml><?xml version="1.0" encoding="utf-8"?>
<sst xmlns="http://schemas.openxmlformats.org/spreadsheetml/2006/main" count="110" uniqueCount="68">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</sst>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1359.3627124297054</c:v>
                </c:pt>
                <c:pt idx="1">
                  <c:v>1272.4524050732848</c:v>
                </c:pt>
                <c:pt idx="2">
                  <c:v>535.23</c:v>
                </c:pt>
                <c:pt idx="3">
                  <c:v>245.3179013762944</c:v>
                </c:pt>
                <c:pt idx="4">
                  <c:v>227.75429468804066</c:v>
                </c:pt>
                <c:pt idx="5">
                  <c:v>891.48901103393939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1359.3627124297054</v>
          </cell>
        </row>
      </sheetData>
      <sheetData sheetId="1">
        <row r="4">
          <cell r="J4">
            <v>1272.4524050732848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2.137890228915015</v>
          </cell>
        </row>
      </sheetData>
      <sheetData sheetId="4">
        <row r="47">
          <cell r="M47">
            <v>130.75</v>
          </cell>
          <cell r="O47">
            <v>1.1388428423619956</v>
          </cell>
        </row>
      </sheetData>
      <sheetData sheetId="5">
        <row r="4">
          <cell r="C4">
            <v>-77.666666666666671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2.516569494930712</v>
          </cell>
        </row>
      </sheetData>
      <sheetData sheetId="8">
        <row r="4">
          <cell r="J4">
            <v>38.282853466357452</v>
          </cell>
        </row>
      </sheetData>
      <sheetData sheetId="9">
        <row r="4">
          <cell r="J4">
            <v>8.6546120559536703</v>
          </cell>
        </row>
      </sheetData>
      <sheetData sheetId="10">
        <row r="4">
          <cell r="J4">
            <v>20.476367851428495</v>
          </cell>
        </row>
      </sheetData>
      <sheetData sheetId="11">
        <row r="4">
          <cell r="J4">
            <v>11.856451618642909</v>
          </cell>
        </row>
      </sheetData>
      <sheetData sheetId="12">
        <row r="4">
          <cell r="J4">
            <v>46.029756095800806</v>
          </cell>
        </row>
      </sheetData>
      <sheetData sheetId="13">
        <row r="4">
          <cell r="J4">
            <v>3.1775323582887967</v>
          </cell>
        </row>
      </sheetData>
      <sheetData sheetId="14">
        <row r="4">
          <cell r="J4">
            <v>227.75429468804066</v>
          </cell>
        </row>
      </sheetData>
      <sheetData sheetId="15">
        <row r="4">
          <cell r="J4">
            <v>4.8422032513714628</v>
          </cell>
        </row>
      </sheetData>
      <sheetData sheetId="16">
        <row r="4">
          <cell r="J4">
            <v>42.639254448747678</v>
          </cell>
        </row>
      </sheetData>
      <sheetData sheetId="17">
        <row r="4">
          <cell r="J4">
            <v>5.3595878259470515</v>
          </cell>
        </row>
      </sheetData>
      <sheetData sheetId="18">
        <row r="4">
          <cell r="J4">
            <v>4.2819785334324738</v>
          </cell>
        </row>
      </sheetData>
      <sheetData sheetId="19">
        <row r="4">
          <cell r="J4">
            <v>11.281646697276773</v>
          </cell>
        </row>
      </sheetData>
      <sheetData sheetId="20">
        <row r="4">
          <cell r="J4">
            <v>2.0896710100302229</v>
          </cell>
        </row>
      </sheetData>
      <sheetData sheetId="21">
        <row r="4">
          <cell r="J4">
            <v>10.977858343818667</v>
          </cell>
        </row>
      </sheetData>
      <sheetData sheetId="22">
        <row r="4">
          <cell r="J4">
            <v>10.142669902384521</v>
          </cell>
        </row>
      </sheetData>
      <sheetData sheetId="23">
        <row r="4">
          <cell r="J4">
            <v>11.789064896842934</v>
          </cell>
        </row>
      </sheetData>
      <sheetData sheetId="24">
        <row r="4">
          <cell r="J4">
            <v>4.905476838220463</v>
          </cell>
        </row>
      </sheetData>
      <sheetData sheetId="25">
        <row r="4">
          <cell r="J4">
            <v>14.039672378878734</v>
          </cell>
        </row>
      </sheetData>
      <sheetData sheetId="26">
        <row r="4">
          <cell r="J4">
            <v>45.233903675579612</v>
          </cell>
        </row>
      </sheetData>
      <sheetData sheetId="27">
        <row r="4">
          <cell r="J4">
            <v>1.5323768955496282</v>
          </cell>
        </row>
      </sheetData>
      <sheetData sheetId="28">
        <row r="4">
          <cell r="J4">
            <v>39.3600813602378</v>
          </cell>
        </row>
      </sheetData>
      <sheetData sheetId="29">
        <row r="4">
          <cell r="J4">
            <v>46.581739478286046</v>
          </cell>
        </row>
      </sheetData>
      <sheetData sheetId="30">
        <row r="4">
          <cell r="J4">
            <v>2.5415354036535831</v>
          </cell>
        </row>
      </sheetData>
      <sheetData sheetId="31">
        <row r="4">
          <cell r="J4">
            <v>8.184140677884761</v>
          </cell>
        </row>
      </sheetData>
      <sheetData sheetId="32">
        <row r="4">
          <cell r="J4">
            <v>2.3288409363141311</v>
          </cell>
        </row>
      </sheetData>
      <sheetData sheetId="33">
        <row r="4">
          <cell r="J4">
            <v>245.3179013762944</v>
          </cell>
        </row>
      </sheetData>
      <sheetData sheetId="34">
        <row r="4">
          <cell r="J4">
            <v>1.0294538917492062</v>
          </cell>
        </row>
      </sheetData>
      <sheetData sheetId="35">
        <row r="4">
          <cell r="J4">
            <v>12.068223671987738</v>
          </cell>
        </row>
      </sheetData>
      <sheetData sheetId="36">
        <row r="4">
          <cell r="J4">
            <v>16.951906345754807</v>
          </cell>
        </row>
      </sheetData>
      <sheetData sheetId="37">
        <row r="4">
          <cell r="J4">
            <v>21.553256582776694</v>
          </cell>
        </row>
      </sheetData>
      <sheetData sheetId="38">
        <row r="4">
          <cell r="J4">
            <v>18.690131707867796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workbookViewId="0">
      <selection activeCell="H2" sqref="H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80.92+5.53</f>
        <v>86.45</v>
      </c>
      <c r="J2" t="s">
        <v>6</v>
      </c>
      <c r="K2" s="9">
        <f>13.17+37.53</f>
        <v>50.7</v>
      </c>
      <c r="M2" t="s">
        <v>59</v>
      </c>
      <c r="N2" s="9">
        <f>535.23</f>
        <v>535.23</v>
      </c>
      <c r="P2" t="s">
        <v>8</v>
      </c>
      <c r="Q2" s="10">
        <f>N2+K2+H2</f>
        <v>672.38000000000011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0.14837564250666962</v>
      </c>
    </row>
    <row r="4" spans="2:20">
      <c r="B4" t="s">
        <v>30</v>
      </c>
      <c r="C4" s="19">
        <f>Investissement!C28</f>
        <v>2692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4531.6063246012636</v>
      </c>
      <c r="D7" s="20">
        <f>(C7*[1]Feuil1!$K$2-C4)/C4</f>
        <v>0.53185800720176435</v>
      </c>
      <c r="E7" s="31">
        <f>C7-C7/(1+D7)</f>
        <v>1573.3645663595048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1359.3627124297054</v>
      </c>
    </row>
    <row r="9" spans="2:20">
      <c r="M9" s="17" t="str">
        <f>IF(C13&gt;C7*Params!F8,B13,"Others")</f>
        <v>BTC</v>
      </c>
      <c r="N9" s="18">
        <f>IF(C13&gt;C7*0.1,C13,C7)</f>
        <v>1272.4524050732848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535.23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245.3179013762944</v>
      </c>
    </row>
    <row r="12" spans="2:20">
      <c r="B12" s="7" t="s">
        <v>19</v>
      </c>
      <c r="C12" s="1">
        <f>[2]ETH!J4</f>
        <v>1359.3627124297054</v>
      </c>
      <c r="D12" s="20">
        <f>C12/$C$7</f>
        <v>0.29997369918255551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227.75429468804066</v>
      </c>
    </row>
    <row r="13" spans="2:20">
      <c r="B13" s="7" t="s">
        <v>4</v>
      </c>
      <c r="C13" s="1">
        <f>[2]BTC!J4</f>
        <v>1272.4524050732848</v>
      </c>
      <c r="D13" s="20">
        <f t="shared" ref="D13:D55" si="0">C13/$C$7</f>
        <v>0.28079500157932363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891.48901103393939</v>
      </c>
      <c r="Q13" s="23"/>
    </row>
    <row r="14" spans="2:20">
      <c r="B14" s="7" t="s">
        <v>59</v>
      </c>
      <c r="C14" s="1">
        <f>$N$2</f>
        <v>535.23</v>
      </c>
      <c r="D14" s="20">
        <f t="shared" si="0"/>
        <v>0.11811043626943807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245.3179013762944</v>
      </c>
      <c r="D15" s="20">
        <f t="shared" si="0"/>
        <v>5.4134866050589675E-2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227.75429468804066</v>
      </c>
      <c r="D16" s="20">
        <f t="shared" si="0"/>
        <v>5.0259064528973788E-2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130.75</v>
      </c>
      <c r="D17" s="20">
        <f t="shared" si="0"/>
        <v>2.8852903503594766E-2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77.666666666666671</v>
      </c>
      <c r="D18" s="20">
        <f>C18/$C$7</f>
        <v>1.7138882132154445E-2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1.3803052498278031E-2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1.1188085718028717E-2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45.233903675579612</v>
      </c>
      <c r="D21" s="20">
        <f t="shared" si="0"/>
        <v>9.9818696584504721E-3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46.029756095800806</v>
      </c>
      <c r="D22" s="20">
        <f t="shared" si="0"/>
        <v>1.0157492244177007E-2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42.639254448747678</v>
      </c>
      <c r="D23" s="20">
        <f t="shared" si="0"/>
        <v>9.4093024403437142E-3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39.3600813602378</v>
      </c>
      <c r="D24" s="20">
        <f t="shared" si="0"/>
        <v>8.6856797658170573E-3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38.282853466357452</v>
      </c>
      <c r="D25" s="20">
        <f t="shared" si="0"/>
        <v>8.4479654065550275E-3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46.581739478286046</v>
      </c>
      <c r="D26" s="20">
        <f t="shared" si="0"/>
        <v>1.0279299687927939E-2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20.476367851428495</v>
      </c>
      <c r="D27" s="20">
        <f t="shared" si="0"/>
        <v>4.5185672330506806E-3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21.553256582776694</v>
      </c>
      <c r="D28" s="20">
        <f t="shared" si="0"/>
        <v>4.756206748535944E-3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16.951906345754807</v>
      </c>
      <c r="D29" s="20">
        <f t="shared" si="0"/>
        <v>3.7408161988224799E-3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18.690131707867796</v>
      </c>
      <c r="D30" s="20">
        <f t="shared" si="0"/>
        <v>4.1243943911019989E-3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14.039672378878734</v>
      </c>
      <c r="D31" s="20">
        <f t="shared" si="0"/>
        <v>3.0981668250085882E-3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10.977858343818667</v>
      </c>
      <c r="D32" s="20">
        <f t="shared" si="0"/>
        <v>2.4225092731956607E-3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11.281646697276773</v>
      </c>
      <c r="D33" s="20">
        <f t="shared" si="0"/>
        <v>2.4895469485137693E-3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11.856451618642909</v>
      </c>
      <c r="D34" s="20">
        <f t="shared" si="0"/>
        <v>2.6163904737877158E-3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11.789064896842934</v>
      </c>
      <c r="D35" s="20">
        <f t="shared" si="0"/>
        <v>2.6015200907550714E-3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12.068223671987738</v>
      </c>
      <c r="D36" s="20">
        <f t="shared" si="0"/>
        <v>2.6631227003262739E-3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1.9860507191766952E-3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8.6546120559536703</v>
      </c>
      <c r="D38" s="20">
        <f t="shared" si="0"/>
        <v>1.9098331664357871E-3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10.142669902384521</v>
      </c>
      <c r="D39" s="20">
        <f t="shared" si="0"/>
        <v>2.2382063171113996E-3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86.45</v>
      </c>
      <c r="D40" s="20">
        <f t="shared" si="0"/>
        <v>1.9077120519202812E-2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5.3595878259470515</v>
      </c>
      <c r="D41" s="20">
        <f t="shared" si="0"/>
        <v>1.1827125840236446E-3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4.905476838220463</v>
      </c>
      <c r="D42" s="20">
        <f t="shared" si="0"/>
        <v>1.0825028669391524E-3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4.8422032513714628</v>
      </c>
      <c r="D43" s="20">
        <f t="shared" si="0"/>
        <v>1.0685401388651138E-3</v>
      </c>
    </row>
    <row r="44" spans="2:14">
      <c r="B44" s="22" t="s">
        <v>37</v>
      </c>
      <c r="C44" s="9">
        <f>[2]GRT!$J$4</f>
        <v>4.2819785334324738</v>
      </c>
      <c r="D44" s="20">
        <f t="shared" si="0"/>
        <v>9.4491406064697056E-4</v>
      </c>
    </row>
    <row r="45" spans="2:14">
      <c r="B45" s="22" t="s">
        <v>56</v>
      </c>
      <c r="C45" s="9">
        <f>[2]SHIB!$J$4</f>
        <v>8.184140677884761</v>
      </c>
      <c r="D45" s="20">
        <f t="shared" si="0"/>
        <v>1.8060131643506973E-3</v>
      </c>
    </row>
    <row r="46" spans="2:14">
      <c r="B46" s="22" t="s">
        <v>36</v>
      </c>
      <c r="C46" s="9">
        <f>[2]AMP!$J$4</f>
        <v>3.1775323582887967</v>
      </c>
      <c r="D46" s="20">
        <f t="shared" si="0"/>
        <v>7.0119338059852049E-4</v>
      </c>
    </row>
    <row r="47" spans="2:14">
      <c r="B47" s="22" t="s">
        <v>62</v>
      </c>
      <c r="C47" s="10">
        <f>[2]SEI!$J$4</f>
        <v>2.5415354036535831</v>
      </c>
      <c r="D47" s="20">
        <f t="shared" si="0"/>
        <v>5.6084646847102569E-4</v>
      </c>
    </row>
    <row r="48" spans="2:14">
      <c r="B48" s="22" t="s">
        <v>40</v>
      </c>
      <c r="C48" s="9">
        <f>[2]SHPING!$J$4</f>
        <v>2.3288409363141311</v>
      </c>
      <c r="D48" s="20">
        <f t="shared" si="0"/>
        <v>5.1391069071275643E-4</v>
      </c>
    </row>
    <row r="49" spans="2:4">
      <c r="B49" s="7" t="s">
        <v>25</v>
      </c>
      <c r="C49" s="1">
        <f>[2]POLIS!J4</f>
        <v>2.137890228915015</v>
      </c>
      <c r="D49" s="20">
        <f t="shared" si="0"/>
        <v>4.7177315851749946E-4</v>
      </c>
    </row>
    <row r="50" spans="2:4">
      <c r="B50" s="22" t="s">
        <v>64</v>
      </c>
      <c r="C50" s="10">
        <f>[2]ACE!$J$4</f>
        <v>2.516569494930712</v>
      </c>
      <c r="D50" s="20">
        <f t="shared" si="0"/>
        <v>5.5533718391836365E-4</v>
      </c>
    </row>
    <row r="51" spans="2:4">
      <c r="B51" s="7" t="s">
        <v>28</v>
      </c>
      <c r="C51" s="1">
        <f>[2]ATLAS!O47</f>
        <v>1.1388428423619956</v>
      </c>
      <c r="D51" s="20">
        <f t="shared" si="0"/>
        <v>2.5131107178914146E-4</v>
      </c>
    </row>
    <row r="52" spans="2:4">
      <c r="B52" s="22" t="s">
        <v>50</v>
      </c>
      <c r="C52" s="9">
        <f>[2]KAVA!$J$4</f>
        <v>2.0896710100302229</v>
      </c>
      <c r="D52" s="20">
        <f t="shared" si="0"/>
        <v>4.6113251247924616E-4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3.7443534995271259E-4</v>
      </c>
    </row>
    <row r="54" spans="2:4">
      <c r="B54" s="22" t="s">
        <v>63</v>
      </c>
      <c r="C54" s="10">
        <f>[2]MEME!$J$4</f>
        <v>1.5323768955496282</v>
      </c>
      <c r="D54" s="20">
        <f t="shared" si="0"/>
        <v>3.3815313727289894E-4</v>
      </c>
    </row>
    <row r="55" spans="2:4">
      <c r="B55" s="22" t="s">
        <v>43</v>
      </c>
      <c r="C55" s="9">
        <f>[2]TRX!$J$4</f>
        <v>1.0294538917492062</v>
      </c>
      <c r="D55" s="20">
        <f t="shared" si="0"/>
        <v>2.2717196022975096E-4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8"/>
  <sheetViews>
    <sheetView tabSelected="1" workbookViewId="0">
      <selection activeCell="B5" sqref="B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5"/>
      <c r="C27" s="16"/>
      <c r="D27" s="29"/>
      <c r="E27" s="25"/>
    </row>
    <row r="28" spans="2:5">
      <c r="B28" t="s">
        <v>8</v>
      </c>
      <c r="C28" s="19">
        <f>SUM(C4:C27)</f>
        <v>2692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2024-01-20T09:38:00Z</dcterms:modified>
</cp:coreProperties>
</file>