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N9"/>
  <c r="G9"/>
  <c r="N8"/>
  <c r="N7"/>
  <c r="N6"/>
  <c r="C5"/>
  <c r="O9" s="1"/>
  <c r="P9" s="1"/>
  <c r="J4"/>
  <c r="K4" s="1"/>
  <c r="D12" i="32"/>
  <c r="G11" s="1"/>
  <c r="B12"/>
  <c r="C10"/>
  <c r="O9"/>
  <c r="C9"/>
  <c r="T8"/>
  <c r="S8"/>
  <c r="R8"/>
  <c r="N9" s="1"/>
  <c r="N8"/>
  <c r="C8"/>
  <c r="T7"/>
  <c r="R7"/>
  <c r="O7"/>
  <c r="P7" s="1"/>
  <c r="N7"/>
  <c r="C7"/>
  <c r="S7" s="1"/>
  <c r="T6"/>
  <c r="S6"/>
  <c r="R6"/>
  <c r="N6"/>
  <c r="C6"/>
  <c r="O6" s="1"/>
  <c r="R5"/>
  <c r="C5"/>
  <c r="O8" s="1"/>
  <c r="P8" s="1"/>
  <c r="K4"/>
  <c r="J4"/>
  <c r="B14" i="31"/>
  <c r="N9" s="1"/>
  <c r="C11"/>
  <c r="C10"/>
  <c r="C9"/>
  <c r="C8"/>
  <c r="T7"/>
  <c r="R7"/>
  <c r="R18" s="1"/>
  <c r="C7"/>
  <c r="T6"/>
  <c r="S6"/>
  <c r="R6"/>
  <c r="P6"/>
  <c r="N6"/>
  <c r="E6"/>
  <c r="D6"/>
  <c r="D14" s="1"/>
  <c r="G13" s="1"/>
  <c r="R5"/>
  <c r="C5"/>
  <c r="O9" s="1"/>
  <c r="P9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E6"/>
  <c r="D6"/>
  <c r="D13" s="1"/>
  <c r="G12" s="1"/>
  <c r="C5"/>
  <c r="O9" s="1"/>
  <c r="P9" s="1"/>
  <c r="J4"/>
  <c r="K4" s="1"/>
  <c r="C36" i="28"/>
  <c r="C35"/>
  <c r="B34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S22"/>
  <c r="R22"/>
  <c r="C22"/>
  <c r="O23" s="1"/>
  <c r="P23" s="1"/>
  <c r="T21"/>
  <c r="V21" s="1"/>
  <c r="R21"/>
  <c r="C21"/>
  <c r="T20"/>
  <c r="C20"/>
  <c r="T19"/>
  <c r="C19"/>
  <c r="T18"/>
  <c r="R18"/>
  <c r="E18"/>
  <c r="T17"/>
  <c r="R17"/>
  <c r="C17"/>
  <c r="T16"/>
  <c r="S16"/>
  <c r="R16"/>
  <c r="C16"/>
  <c r="T15"/>
  <c r="S15" s="1"/>
  <c r="R15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C8"/>
  <c r="B8"/>
  <c r="T7"/>
  <c r="R7"/>
  <c r="P7"/>
  <c r="C7"/>
  <c r="T6"/>
  <c r="R6"/>
  <c r="O6"/>
  <c r="N6"/>
  <c r="C6"/>
  <c r="B6"/>
  <c r="S5"/>
  <c r="B5"/>
  <c r="O3"/>
  <c r="B13" i="27"/>
  <c r="N9"/>
  <c r="N8"/>
  <c r="N7"/>
  <c r="N6"/>
  <c r="E6"/>
  <c r="D6"/>
  <c r="D13" s="1"/>
  <c r="G12" s="1"/>
  <c r="C5"/>
  <c r="J4"/>
  <c r="B19" i="26"/>
  <c r="O17"/>
  <c r="C17"/>
  <c r="O16"/>
  <c r="C16"/>
  <c r="O15"/>
  <c r="C15"/>
  <c r="O14"/>
  <c r="C14"/>
  <c r="C13"/>
  <c r="C12"/>
  <c r="C11"/>
  <c r="C10"/>
  <c r="R9"/>
  <c r="O9"/>
  <c r="D9"/>
  <c r="T8"/>
  <c r="R8"/>
  <c r="C8"/>
  <c r="T7"/>
  <c r="R7"/>
  <c r="R22" s="1"/>
  <c r="E7"/>
  <c r="U6"/>
  <c r="T6"/>
  <c r="S6" s="1"/>
  <c r="R6"/>
  <c r="O6"/>
  <c r="C6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G9" s="1"/>
  <c r="C5"/>
  <c r="O9" s="1"/>
  <c r="K4"/>
  <c r="J4"/>
  <c r="O17" i="24"/>
  <c r="O16"/>
  <c r="N15"/>
  <c r="B15"/>
  <c r="O14"/>
  <c r="C14"/>
  <c r="C13"/>
  <c r="C12"/>
  <c r="C11"/>
  <c r="R10"/>
  <c r="C10"/>
  <c r="C9"/>
  <c r="T8"/>
  <c r="R8"/>
  <c r="C8"/>
  <c r="S8" s="1"/>
  <c r="T7"/>
  <c r="S7"/>
  <c r="R7"/>
  <c r="C7"/>
  <c r="O9" s="1"/>
  <c r="R6"/>
  <c r="U6" s="1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1" s="1"/>
  <c r="T25"/>
  <c r="R25"/>
  <c r="B25"/>
  <c r="D25" s="1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O8"/>
  <c r="C8"/>
  <c r="T7"/>
  <c r="S7"/>
  <c r="R7"/>
  <c r="C7"/>
  <c r="O9" s="1"/>
  <c r="R6"/>
  <c r="N9" s="1"/>
  <c r="O6"/>
  <c r="E6"/>
  <c r="D6"/>
  <c r="D15" s="1"/>
  <c r="T5"/>
  <c r="R5"/>
  <c r="C5"/>
  <c r="J4"/>
  <c r="B10" i="20"/>
  <c r="N9" s="1"/>
  <c r="O7"/>
  <c r="E6"/>
  <c r="D6"/>
  <c r="D10" s="1"/>
  <c r="G9" s="1"/>
  <c r="C5"/>
  <c r="O9" s="1"/>
  <c r="K4"/>
  <c r="J4"/>
  <c r="B10" i="19"/>
  <c r="O9"/>
  <c r="N7"/>
  <c r="E6"/>
  <c r="D6"/>
  <c r="D10" s="1"/>
  <c r="G9" s="1"/>
  <c r="C5"/>
  <c r="J4"/>
  <c r="B10" i="18"/>
  <c r="N9" s="1"/>
  <c r="N8"/>
  <c r="O7"/>
  <c r="N7"/>
  <c r="N6"/>
  <c r="E6"/>
  <c r="D6"/>
  <c r="D10" s="1"/>
  <c r="C5"/>
  <c r="O9" s="1"/>
  <c r="J4"/>
  <c r="B13" i="17"/>
  <c r="N9" s="1"/>
  <c r="P9" s="1"/>
  <c r="O9"/>
  <c r="O8"/>
  <c r="O7"/>
  <c r="O6"/>
  <c r="E6"/>
  <c r="D6"/>
  <c r="D13" s="1"/>
  <c r="G12" s="1"/>
  <c r="C10" i="16"/>
  <c r="O9"/>
  <c r="D9"/>
  <c r="B9"/>
  <c r="R8"/>
  <c r="O8"/>
  <c r="D8"/>
  <c r="B8"/>
  <c r="B14" s="1"/>
  <c r="T7"/>
  <c r="S7"/>
  <c r="R7"/>
  <c r="N7"/>
  <c r="C7"/>
  <c r="T6"/>
  <c r="R6"/>
  <c r="E6"/>
  <c r="D6"/>
  <c r="T5" s="1"/>
  <c r="R5"/>
  <c r="C5"/>
  <c r="B13" i="15"/>
  <c r="N9"/>
  <c r="N8"/>
  <c r="N7"/>
  <c r="N6"/>
  <c r="E6"/>
  <c r="D6"/>
  <c r="D13" s="1"/>
  <c r="G12" s="1"/>
  <c r="C5"/>
  <c r="J4"/>
  <c r="G17" i="14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T15" i="13"/>
  <c r="D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P7"/>
  <c r="N7"/>
  <c r="C7"/>
  <c r="T6"/>
  <c r="R6"/>
  <c r="O6"/>
  <c r="P6" s="1"/>
  <c r="N6"/>
  <c r="E6"/>
  <c r="D6"/>
  <c r="D13" s="1"/>
  <c r="T5"/>
  <c r="R5"/>
  <c r="U5" s="1"/>
  <c r="C5"/>
  <c r="O7" s="1"/>
  <c r="B14" i="11"/>
  <c r="N9"/>
  <c r="N8"/>
  <c r="N7"/>
  <c r="D7"/>
  <c r="D14" s="1"/>
  <c r="G13" s="1"/>
  <c r="N6"/>
  <c r="E6"/>
  <c r="D6"/>
  <c r="C5"/>
  <c r="J4"/>
  <c r="B14" i="10"/>
  <c r="D12"/>
  <c r="C11"/>
  <c r="C10"/>
  <c r="C9"/>
  <c r="C8"/>
  <c r="R7"/>
  <c r="C7"/>
  <c r="T6"/>
  <c r="S6"/>
  <c r="R6"/>
  <c r="E6"/>
  <c r="D6"/>
  <c r="D14" s="1"/>
  <c r="G13" s="1"/>
  <c r="R5"/>
  <c r="C5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P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N68" i="2"/>
  <c r="O68" s="1"/>
  <c r="M68"/>
  <c r="M67"/>
  <c r="N66"/>
  <c r="O66" s="1"/>
  <c r="M66"/>
  <c r="N65"/>
  <c r="M65"/>
  <c r="O65" s="1"/>
  <c r="O7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3" s="1"/>
  <c r="O43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7" s="1"/>
  <c r="O27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8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D6"/>
  <c r="T5"/>
  <c r="R5"/>
  <c r="D5"/>
  <c r="O3"/>
  <c r="K4" i="27" l="1"/>
  <c r="K4" i="21"/>
  <c r="G14"/>
  <c r="T6"/>
  <c r="N7" i="20"/>
  <c r="P7" s="1"/>
  <c r="N8"/>
  <c r="N6"/>
  <c r="K4" i="19"/>
  <c r="P9" i="18"/>
  <c r="P7"/>
  <c r="J4" i="17"/>
  <c r="N6"/>
  <c r="N7"/>
  <c r="P7" s="1"/>
  <c r="N8"/>
  <c r="P6"/>
  <c r="P8"/>
  <c r="K4" i="15"/>
  <c r="N23" i="14"/>
  <c r="R13" i="12"/>
  <c r="T5" i="10"/>
  <c r="K4"/>
  <c r="R14"/>
  <c r="N50" i="2"/>
  <c r="O50" s="1"/>
  <c r="O54" s="1"/>
  <c r="N51"/>
  <c r="O51" s="1"/>
  <c r="N52"/>
  <c r="O52" s="1"/>
  <c r="N75"/>
  <c r="O75" s="1"/>
  <c r="N76"/>
  <c r="O76" s="1"/>
  <c r="N74"/>
  <c r="N73"/>
  <c r="O9"/>
  <c r="O14" s="1"/>
  <c r="N4"/>
  <c r="O21" i="1"/>
  <c r="P21" s="1"/>
  <c r="O20"/>
  <c r="P20" s="1"/>
  <c r="O19"/>
  <c r="P19" s="1"/>
  <c r="J12"/>
  <c r="J13" s="1"/>
  <c r="J4"/>
  <c r="D39"/>
  <c r="T22" s="1"/>
  <c r="T18"/>
  <c r="S18" s="1"/>
  <c r="R18"/>
  <c r="N10"/>
  <c r="P10" s="1"/>
  <c r="R22"/>
  <c r="H36" i="5"/>
  <c r="I36" s="1"/>
  <c r="K36" s="1"/>
  <c r="H37"/>
  <c r="D42" i="1"/>
  <c r="R32"/>
  <c r="P23"/>
  <c r="O38" i="2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D74" i="5"/>
  <c r="E62"/>
  <c r="O9" i="8"/>
  <c r="P9" s="1"/>
  <c r="O8"/>
  <c r="P8" s="1"/>
  <c r="P11" s="1"/>
  <c r="S5" i="9"/>
  <c r="O8" i="10"/>
  <c r="O6"/>
  <c r="G12" i="12"/>
  <c r="K4"/>
  <c r="O16"/>
  <c r="P16" s="1"/>
  <c r="O14"/>
  <c r="P14" s="1"/>
  <c r="S6" i="16"/>
  <c r="S5" i="21"/>
  <c r="T21"/>
  <c r="S5" i="24"/>
  <c r="N17" i="26"/>
  <c r="N16"/>
  <c r="P16" s="1"/>
  <c r="N15"/>
  <c r="N14"/>
  <c r="P14" s="1"/>
  <c r="P19" s="1"/>
  <c r="O9" i="27"/>
  <c r="P9" s="1"/>
  <c r="O7"/>
  <c r="P7" s="1"/>
  <c r="O26" i="1"/>
  <c r="O29"/>
  <c r="P29" s="1"/>
  <c r="N28" i="2"/>
  <c r="O28" s="1"/>
  <c r="M74"/>
  <c r="M76"/>
  <c r="N3" i="1"/>
  <c r="P3" s="1"/>
  <c r="O6"/>
  <c r="P6" s="1"/>
  <c r="N26"/>
  <c r="N27"/>
  <c r="N28"/>
  <c r="P28" s="1"/>
  <c r="O34"/>
  <c r="P34" s="1"/>
  <c r="O35"/>
  <c r="P35" s="1"/>
  <c r="O36"/>
  <c r="P36" s="1"/>
  <c r="T5" i="2"/>
  <c r="B30"/>
  <c r="N42"/>
  <c r="O42" s="1"/>
  <c r="O46" s="1"/>
  <c r="N44"/>
  <c r="O44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G8"/>
  <c r="P17"/>
  <c r="I35" i="5"/>
  <c r="K35" s="1"/>
  <c r="M38"/>
  <c r="M46" s="1"/>
  <c r="O9" i="10"/>
  <c r="O15" i="12"/>
  <c r="P15" s="1"/>
  <c r="O17"/>
  <c r="P17" s="1"/>
  <c r="P9" i="21"/>
  <c r="B37" i="23"/>
  <c r="J4" s="1"/>
  <c r="P6" i="26"/>
  <c r="V8"/>
  <c r="P15"/>
  <c r="P17"/>
  <c r="O6" i="27"/>
  <c r="P6" s="1"/>
  <c r="O8"/>
  <c r="P8" s="1"/>
  <c r="N6" i="9"/>
  <c r="J4"/>
  <c r="C12" i="10"/>
  <c r="T7"/>
  <c r="U7" s="1"/>
  <c r="O9" i="11"/>
  <c r="P9" s="1"/>
  <c r="O7"/>
  <c r="P7" s="1"/>
  <c r="O8"/>
  <c r="P8" s="1"/>
  <c r="S5" i="14"/>
  <c r="O8"/>
  <c r="P8" s="1"/>
  <c r="O6"/>
  <c r="P6" s="1"/>
  <c r="C8" i="16"/>
  <c r="T8"/>
  <c r="S8" s="1"/>
  <c r="G9" i="18"/>
  <c r="K4"/>
  <c r="O7" i="19"/>
  <c r="P7" s="1"/>
  <c r="O6"/>
  <c r="O7" i="24"/>
  <c r="O8"/>
  <c r="O6"/>
  <c r="B38" i="28"/>
  <c r="J4" s="1"/>
  <c r="D5"/>
  <c r="D38" s="1"/>
  <c r="R5"/>
  <c r="O17"/>
  <c r="O15"/>
  <c r="O16"/>
  <c r="P16" s="1"/>
  <c r="P6" i="32"/>
  <c r="N3"/>
  <c r="O3"/>
  <c r="P3" s="1"/>
  <c r="O27" i="1"/>
  <c r="P27" s="1"/>
  <c r="N26" i="2"/>
  <c r="O26" s="1"/>
  <c r="O30" s="1"/>
  <c r="P35" i="4"/>
  <c r="I37" i="5"/>
  <c r="K37" s="1"/>
  <c r="M39"/>
  <c r="K14" s="1"/>
  <c r="K4" i="8"/>
  <c r="T6"/>
  <c r="T13" s="1"/>
  <c r="P6" i="9"/>
  <c r="N6" i="10"/>
  <c r="O7"/>
  <c r="N8"/>
  <c r="O6" i="11"/>
  <c r="P6" s="1"/>
  <c r="P12" s="1"/>
  <c r="T13" i="12"/>
  <c r="O9" i="14"/>
  <c r="P9" s="1"/>
  <c r="D14" i="16"/>
  <c r="G13" s="1"/>
  <c r="P11" i="17"/>
  <c r="O8" i="19"/>
  <c r="P9" i="20"/>
  <c r="R21" i="23"/>
  <c r="S21" s="1"/>
  <c r="P9" i="25"/>
  <c r="P9" i="32"/>
  <c r="E7" i="11"/>
  <c r="K4"/>
  <c r="N24" i="14"/>
  <c r="N22"/>
  <c r="N17"/>
  <c r="N16"/>
  <c r="P16" s="1"/>
  <c r="O15"/>
  <c r="P15" s="1"/>
  <c r="O14"/>
  <c r="P14" s="1"/>
  <c r="O9" i="15"/>
  <c r="P9" s="1"/>
  <c r="O7"/>
  <c r="P7" s="1"/>
  <c r="N9" i="16"/>
  <c r="P9" s="1"/>
  <c r="N8"/>
  <c r="P8" s="1"/>
  <c r="N6"/>
  <c r="J4"/>
  <c r="N9" i="19"/>
  <c r="P9" s="1"/>
  <c r="N8"/>
  <c r="N6"/>
  <c r="R21" i="21"/>
  <c r="N8"/>
  <c r="N6"/>
  <c r="N3" s="1"/>
  <c r="O3"/>
  <c r="N17" i="24"/>
  <c r="N16"/>
  <c r="N14"/>
  <c r="P14" s="1"/>
  <c r="P20" s="1"/>
  <c r="B16"/>
  <c r="D15"/>
  <c r="T10" s="1"/>
  <c r="T9" i="26"/>
  <c r="V9" s="1"/>
  <c r="C9"/>
  <c r="N9"/>
  <c r="P9" s="1"/>
  <c r="N8"/>
  <c r="P8" s="1"/>
  <c r="N7"/>
  <c r="N6"/>
  <c r="P6" i="28"/>
  <c r="O25"/>
  <c r="O24"/>
  <c r="O26"/>
  <c r="T6" i="9"/>
  <c r="T17" s="1"/>
  <c r="O7"/>
  <c r="P7" s="1"/>
  <c r="O8"/>
  <c r="P8" s="1"/>
  <c r="N9" i="10"/>
  <c r="U5"/>
  <c r="N7"/>
  <c r="S6" i="12"/>
  <c r="P9"/>
  <c r="N14" i="14"/>
  <c r="O17"/>
  <c r="P17" s="1"/>
  <c r="N25"/>
  <c r="R37"/>
  <c r="O6" i="15"/>
  <c r="P6" s="1"/>
  <c r="O8"/>
  <c r="P8" s="1"/>
  <c r="R13" i="16"/>
  <c r="U5"/>
  <c r="S6" i="21"/>
  <c r="N7"/>
  <c r="P8"/>
  <c r="S13" i="23"/>
  <c r="P16" i="24"/>
  <c r="P17"/>
  <c r="B18"/>
  <c r="J4" s="1"/>
  <c r="O7" i="26"/>
  <c r="D19"/>
  <c r="G18" s="1"/>
  <c r="N15" i="28"/>
  <c r="N17"/>
  <c r="R19"/>
  <c r="N25" s="1"/>
  <c r="R20"/>
  <c r="N24"/>
  <c r="N6" i="29"/>
  <c r="Q6" s="1"/>
  <c r="N7"/>
  <c r="O8"/>
  <c r="P8" s="1"/>
  <c r="O7" i="30"/>
  <c r="P7" s="1"/>
  <c r="T5" i="31"/>
  <c r="O6"/>
  <c r="N7"/>
  <c r="N8"/>
  <c r="S5" i="32"/>
  <c r="T5" s="1"/>
  <c r="T36" s="1"/>
  <c r="W36" s="1"/>
  <c r="R36"/>
  <c r="O7" i="33"/>
  <c r="P7" s="1"/>
  <c r="O6" i="34"/>
  <c r="P6" s="1"/>
  <c r="O8"/>
  <c r="P8" s="1"/>
  <c r="N8" i="12"/>
  <c r="P8" s="1"/>
  <c r="P11" s="1"/>
  <c r="O7" i="13"/>
  <c r="P7" s="1"/>
  <c r="P12" s="1"/>
  <c r="O8"/>
  <c r="P8" s="1"/>
  <c r="T8" i="14"/>
  <c r="T37" s="1"/>
  <c r="O6" i="18"/>
  <c r="P6" s="1"/>
  <c r="O8"/>
  <c r="P8" s="1"/>
  <c r="O6" i="20"/>
  <c r="P6" s="1"/>
  <c r="O8"/>
  <c r="P8" s="1"/>
  <c r="O7" i="21"/>
  <c r="P7" s="1"/>
  <c r="T6" i="24"/>
  <c r="O6" i="25"/>
  <c r="P6" s="1"/>
  <c r="O8"/>
  <c r="P8" s="1"/>
  <c r="O6" i="29"/>
  <c r="O7"/>
  <c r="P7" s="1"/>
  <c r="O6" i="30"/>
  <c r="P6" s="1"/>
  <c r="O8"/>
  <c r="P8" s="1"/>
  <c r="O7" i="31"/>
  <c r="O8"/>
  <c r="P8" s="1"/>
  <c r="O6" i="33"/>
  <c r="P6" s="1"/>
  <c r="O8"/>
  <c r="P8" s="1"/>
  <c r="K4" i="28" l="1"/>
  <c r="P3" i="21"/>
  <c r="P6" i="19"/>
  <c r="K4" i="17"/>
  <c r="K4" i="16"/>
  <c r="P6" i="10"/>
  <c r="K4" i="9"/>
  <c r="S5" i="31"/>
  <c r="T18"/>
  <c r="R9" i="24"/>
  <c r="D16"/>
  <c r="R38" i="28"/>
  <c r="T5"/>
  <c r="T38" s="1"/>
  <c r="O25" i="14"/>
  <c r="P25" s="1"/>
  <c r="O23"/>
  <c r="P23" s="1"/>
  <c r="O22"/>
  <c r="P22" s="1"/>
  <c r="O24"/>
  <c r="P24" s="1"/>
  <c r="G7" i="1"/>
  <c r="I42"/>
  <c r="O12"/>
  <c r="P12" s="1"/>
  <c r="O13"/>
  <c r="P13" s="1"/>
  <c r="O11"/>
  <c r="M4" i="2"/>
  <c r="O4" s="1"/>
  <c r="O3" i="31"/>
  <c r="P3" s="1"/>
  <c r="N3"/>
  <c r="N8" i="28"/>
  <c r="P8" s="1"/>
  <c r="N7"/>
  <c r="N3" s="1"/>
  <c r="P3" s="1"/>
  <c r="N9"/>
  <c r="P9" s="1"/>
  <c r="B31" i="2"/>
  <c r="R21"/>
  <c r="B37"/>
  <c r="D30"/>
  <c r="O7" i="16"/>
  <c r="P7" s="1"/>
  <c r="O6"/>
  <c r="P6" s="1"/>
  <c r="H41" i="5"/>
  <c r="I41" s="1"/>
  <c r="K41" s="1"/>
  <c r="H38"/>
  <c r="V19" i="28"/>
  <c r="P25"/>
  <c r="P11"/>
  <c r="P19" i="14"/>
  <c r="N26" i="28"/>
  <c r="P26" s="1"/>
  <c r="P8" i="19"/>
  <c r="P7" i="10"/>
  <c r="P12" i="9"/>
  <c r="P11" i="32"/>
  <c r="P15" i="28"/>
  <c r="P11" i="19"/>
  <c r="P11" i="14"/>
  <c r="K4" i="26"/>
  <c r="G37" i="23"/>
  <c r="P9" i="10"/>
  <c r="T13" i="16"/>
  <c r="P19" i="12"/>
  <c r="O73" i="2"/>
  <c r="P11" i="33"/>
  <c r="P7" i="31"/>
  <c r="P11" s="1"/>
  <c r="P11" i="30"/>
  <c r="P6" i="29"/>
  <c r="P11" s="1"/>
  <c r="P11" i="25"/>
  <c r="P11" i="20"/>
  <c r="P11" i="18"/>
  <c r="P11" i="34"/>
  <c r="V20" i="28"/>
  <c r="P7" i="26"/>
  <c r="P11" s="1"/>
  <c r="R37" i="23"/>
  <c r="P11" i="15"/>
  <c r="P24" i="28"/>
  <c r="P6" i="21"/>
  <c r="P11" s="1"/>
  <c r="P17" i="28"/>
  <c r="G38"/>
  <c r="P11" i="27"/>
  <c r="T22" i="26"/>
  <c r="T14" i="10"/>
  <c r="P39" i="1"/>
  <c r="P26"/>
  <c r="P31" s="1"/>
  <c r="P8" i="10"/>
  <c r="N11" i="1"/>
  <c r="K4"/>
  <c r="T32"/>
  <c r="O74" i="2"/>
  <c r="W38" i="28" l="1"/>
  <c r="P11" i="10"/>
  <c r="H39" i="5"/>
  <c r="I39" s="1"/>
  <c r="K39" s="1"/>
  <c r="I38"/>
  <c r="K38" s="1"/>
  <c r="J13" s="1"/>
  <c r="T21" i="2"/>
  <c r="S21" s="1"/>
  <c r="D37"/>
  <c r="G36" s="1"/>
  <c r="T9" i="24"/>
  <c r="T17" s="1"/>
  <c r="D18"/>
  <c r="P28" i="28"/>
  <c r="P19"/>
  <c r="P12" i="16"/>
  <c r="J7" i="2"/>
  <c r="J8" s="1"/>
  <c r="J4"/>
  <c r="M57"/>
  <c r="O57" s="1"/>
  <c r="D31"/>
  <c r="T22"/>
  <c r="T20"/>
  <c r="R20"/>
  <c r="R22"/>
  <c r="N8" i="24"/>
  <c r="P8" s="1"/>
  <c r="N6"/>
  <c r="P6" s="1"/>
  <c r="N9"/>
  <c r="P9" s="1"/>
  <c r="N7"/>
  <c r="P7" s="1"/>
  <c r="R17"/>
  <c r="O78" i="2"/>
  <c r="P11" i="1"/>
  <c r="P15" s="1"/>
  <c r="P27" i="14"/>
  <c r="M58" i="2" l="1"/>
  <c r="R36"/>
  <c r="G17" i="24"/>
  <c r="K4"/>
  <c r="O46" i="5"/>
  <c r="P46" s="1"/>
  <c r="J15"/>
  <c r="J16" s="1"/>
  <c r="S20" i="2"/>
  <c r="T36"/>
  <c r="P11" i="24"/>
  <c r="K4" i="2"/>
  <c r="N59" l="1"/>
  <c r="O59" s="1"/>
  <c r="N60"/>
  <c r="O60" s="1"/>
  <c r="N58"/>
  <c r="O58" s="1"/>
  <c r="O62" s="1"/>
</calcChain>
</file>

<file path=xl/sharedStrings.xml><?xml version="1.0" encoding="utf-8"?>
<sst xmlns="http://schemas.openxmlformats.org/spreadsheetml/2006/main" count="695" uniqueCount="88">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</sst>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9740800"/>
        <c:axId val="89742720"/>
      </c:lineChart>
      <c:dateAx>
        <c:axId val="89740800"/>
        <c:scaling>
          <c:orientation val="minMax"/>
        </c:scaling>
        <c:axPos val="b"/>
        <c:numFmt formatCode="dd/mm/yy;@" sourceLinked="1"/>
        <c:majorTickMark val="none"/>
        <c:tickLblPos val="nextTo"/>
        <c:crossAx val="89742720"/>
        <c:crosses val="autoZero"/>
        <c:lblOffset val="100"/>
      </c:dateAx>
      <c:valAx>
        <c:axId val="8974272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9740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1728.73136414638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889.45524440582824</v>
      </c>
      <c r="K4" s="4">
        <f>(J4/D42-1)</f>
        <v>-0.37503097532220997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2766.1072723366528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5.4461199999999996E-3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5.4461199999999996E-3</v>
      </c>
      <c r="C12" s="40">
        <v>0</v>
      </c>
      <c r="D12" s="26">
        <f t="shared" si="0"/>
        <v>0</v>
      </c>
      <c r="E12" s="38">
        <f>(B12*J3)</f>
        <v>9.4148784569048818</v>
      </c>
      <c r="I12" t="s">
        <v>13</v>
      </c>
      <c r="J12">
        <f>(J11-B42)</f>
        <v>8.5486720000000016E-2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147.78357408199966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0.51451328000000007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0.51451327999999996</v>
      </c>
      <c r="D42" s="23">
        <f>(SUM(D5:D41))</f>
        <v>1423.1989255217843</v>
      </c>
      <c r="H42" t="s">
        <v>9</v>
      </c>
      <c r="I42" s="39">
        <f>D42/B42</f>
        <v>2766.1072723366528</v>
      </c>
    </row>
  </sheetData>
  <conditionalFormatting sqref="C5:C7 C11 C18:C24">
    <cfRule type="cellIs" dxfId="287" priority="37" operator="lessThan">
      <formula>$J$3</formula>
    </cfRule>
    <cfRule type="cellIs" dxfId="286" priority="38" operator="greaterThan">
      <formula>$J$3</formula>
    </cfRule>
  </conditionalFormatting>
  <conditionalFormatting sqref="C25">
    <cfRule type="cellIs" dxfId="285" priority="35" operator="lessThan">
      <formula>$J$3</formula>
    </cfRule>
    <cfRule type="cellIs" dxfId="284" priority="36" operator="greaterThan">
      <formula>$J$3</formula>
    </cfRule>
  </conditionalFormatting>
  <conditionalFormatting sqref="C27">
    <cfRule type="cellIs" dxfId="283" priority="33" operator="lessThan">
      <formula>$J$3</formula>
    </cfRule>
    <cfRule type="cellIs" dxfId="282" priority="34" operator="greaterThan">
      <formula>$J$3</formula>
    </cfRule>
  </conditionalFormatting>
  <conditionalFormatting sqref="C29">
    <cfRule type="cellIs" dxfId="281" priority="31" operator="lessThan">
      <formula>$J$3</formula>
    </cfRule>
    <cfRule type="cellIs" dxfId="280" priority="32" operator="greaterThan">
      <formula>$J$3</formula>
    </cfRule>
  </conditionalFormatting>
  <conditionalFormatting sqref="C31">
    <cfRule type="cellIs" dxfId="279" priority="29" operator="lessThan">
      <formula>$J$3</formula>
    </cfRule>
    <cfRule type="cellIs" dxfId="278" priority="30" operator="greaterThan">
      <formula>$J$3</formula>
    </cfRule>
  </conditionalFormatting>
  <conditionalFormatting sqref="C33">
    <cfRule type="cellIs" dxfId="277" priority="27" operator="lessThan">
      <formula>$J$3</formula>
    </cfRule>
    <cfRule type="cellIs" dxfId="276" priority="28" operator="greaterThan">
      <formula>$J$3</formula>
    </cfRule>
  </conditionalFormatting>
  <conditionalFormatting sqref="C35:C37">
    <cfRule type="cellIs" dxfId="275" priority="25" operator="lessThan">
      <formula>$J$3</formula>
    </cfRule>
    <cfRule type="cellIs" dxfId="274" priority="26" operator="greaterThan">
      <formula>$J$3</formula>
    </cfRule>
  </conditionalFormatting>
  <conditionalFormatting sqref="C40">
    <cfRule type="cellIs" dxfId="273" priority="23" operator="lessThan">
      <formula>$J$3</formula>
    </cfRule>
    <cfRule type="cellIs" dxfId="272" priority="24" operator="greaterThan">
      <formula>$J$3</formula>
    </cfRule>
  </conditionalFormatting>
  <conditionalFormatting sqref="I42">
    <cfRule type="cellIs" dxfId="271" priority="21" operator="lessThan">
      <formula>$J$3</formula>
    </cfRule>
    <cfRule type="cellIs" dxfId="270" priority="22" operator="greaterThan">
      <formula>$J$3</formula>
    </cfRule>
  </conditionalFormatting>
  <conditionalFormatting sqref="O11:O13">
    <cfRule type="cellIs" dxfId="269" priority="19" operator="lessThan">
      <formula>$J$3</formula>
    </cfRule>
    <cfRule type="cellIs" dxfId="268" priority="20" operator="greaterThan">
      <formula>$J$3</formula>
    </cfRule>
  </conditionalFormatting>
  <conditionalFormatting sqref="O19:O21">
    <cfRule type="cellIs" dxfId="267" priority="17" operator="lessThan">
      <formula>$J$3</formula>
    </cfRule>
    <cfRule type="cellIs" dxfId="266" priority="18" operator="greaterThan">
      <formula>$J$3</formula>
    </cfRule>
  </conditionalFormatting>
  <conditionalFormatting sqref="O26:O29">
    <cfRule type="cellIs" dxfId="265" priority="15" operator="lessThan">
      <formula>$J$3</formula>
    </cfRule>
    <cfRule type="cellIs" dxfId="264" priority="16" operator="greaterThan">
      <formula>$J$3</formula>
    </cfRule>
  </conditionalFormatting>
  <conditionalFormatting sqref="O34:O37">
    <cfRule type="cellIs" dxfId="263" priority="13" operator="lessThan">
      <formula>$J$3</formula>
    </cfRule>
    <cfRule type="cellIs" dxfId="262" priority="14" operator="greaterThan">
      <formula>$J$3</formula>
    </cfRule>
  </conditionalFormatting>
  <conditionalFormatting sqref="N6">
    <cfRule type="cellIs" dxfId="261" priority="11" operator="lessThan">
      <formula>$J$3</formula>
    </cfRule>
    <cfRule type="cellIs" dxfId="260" priority="12" operator="greaterThan">
      <formula>$J$3</formula>
    </cfRule>
  </conditionalFormatting>
  <conditionalFormatting sqref="O3">
    <cfRule type="cellIs" dxfId="259" priority="9" operator="greaterThan">
      <formula>$J$3</formula>
    </cfRule>
    <cfRule type="cellIs" dxfId="258" priority="10" operator="lessThan">
      <formula>$J$3</formula>
    </cfRule>
  </conditionalFormatting>
  <conditionalFormatting sqref="S5:S7">
    <cfRule type="cellIs" dxfId="257" priority="7" operator="lessThan">
      <formula>$J$3</formula>
    </cfRule>
    <cfRule type="cellIs" dxfId="256" priority="8" operator="greaterThan">
      <formula>$J$3</formula>
    </cfRule>
  </conditionalFormatting>
  <conditionalFormatting sqref="S10:S15">
    <cfRule type="cellIs" dxfId="255" priority="5" operator="lessThan">
      <formula>$J$3</formula>
    </cfRule>
    <cfRule type="cellIs" dxfId="254" priority="6" operator="greaterThan">
      <formula>$J$3</formula>
    </cfRule>
  </conditionalFormatting>
  <conditionalFormatting sqref="S18:S20">
    <cfRule type="cellIs" dxfId="253" priority="3" operator="lessThan">
      <formula>$J$3</formula>
    </cfRule>
    <cfRule type="cellIs" dxfId="252" priority="4" operator="greaterThan">
      <formula>$J$3</formula>
    </cfRule>
  </conditionalFormatting>
  <conditionalFormatting sqref="S23">
    <cfRule type="cellIs" dxfId="251" priority="1" operator="lessThan">
      <formula>$J$3</formula>
    </cfRule>
    <cfRule type="cellIs" dxfId="25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1.240671345618183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11.833125733780243</v>
      </c>
      <c r="K4" s="4">
        <f>(J4/D14-1)</f>
        <v>-0.64897719186214509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0.53312316000000004</v>
      </c>
      <c r="S5" s="40">
        <v>0</v>
      </c>
      <c r="T5" s="26">
        <f>(D6)</f>
        <v>0</v>
      </c>
      <c r="U5" s="38">
        <f>(R5*J3)</f>
        <v>0.66143062829741794</v>
      </c>
    </row>
    <row r="6" spans="2:21">
      <c r="B6" s="36">
        <v>0.53312316000000004</v>
      </c>
      <c r="C6" s="40">
        <v>0</v>
      </c>
      <c r="D6" s="26">
        <f>(B6*C6)</f>
        <v>0</v>
      </c>
      <c r="E6" s="38">
        <f>(B6*J3)</f>
        <v>0.66143062829741794</v>
      </c>
      <c r="M6" t="s">
        <v>11</v>
      </c>
      <c r="N6" s="29">
        <f>(SUM(R5:R7)/5)</f>
        <v>1.9075359120000002</v>
      </c>
      <c r="O6" s="38">
        <f>($C$5*Params!K8)</f>
        <v>4.9302941984076982</v>
      </c>
      <c r="P6" s="38">
        <f>(O6*N6)</f>
        <v>9.4047132401879381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1.9075359120000002</v>
      </c>
      <c r="O7" s="38">
        <f>($C$5*Params!K9)</f>
        <v>6.0680543980402435</v>
      </c>
      <c r="P7" s="38">
        <f>(O7*N7)</f>
        <v>11.575031680231309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0.27139361729820433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1.9075359120000002</v>
      </c>
      <c r="O8" s="38">
        <f>($C$5*Params!K10)</f>
        <v>8.3435747973053349</v>
      </c>
      <c r="P8" s="38">
        <f>(O8*N8)</f>
        <v>15.915668560318048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1.9075359120000002</v>
      </c>
      <c r="O9" s="38">
        <f>($C$5*Params!K11)</f>
        <v>15.170135995100608</v>
      </c>
      <c r="P9" s="38">
        <f>(O9*N9)</f>
        <v>28.93757920057827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65.832992681315574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3.5344465284174418</v>
      </c>
    </row>
    <row r="14" spans="2:21">
      <c r="B14" s="29">
        <f>(SUM(B5:B13))</f>
        <v>9.5376795600000026</v>
      </c>
      <c r="D14" s="38">
        <f>(SUM(D5:D13))</f>
        <v>33.710418410000003</v>
      </c>
      <c r="R14" s="29">
        <f>(SUM(R5:R13))</f>
        <v>9.5376795600000008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87" priority="7" operator="lessThan">
      <formula>$J$3</formula>
    </cfRule>
    <cfRule type="cellIs" dxfId="186" priority="8" operator="greaterThan">
      <formula>$J$3</formula>
    </cfRule>
  </conditionalFormatting>
  <conditionalFormatting sqref="O6:O9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S6:S7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7.4477786452795369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9.0675289928335765</v>
      </c>
      <c r="K4" s="4">
        <f>(J4/D14-1)</f>
        <v>-0.1703999091643571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0.65492838429580658</v>
      </c>
      <c r="M6" t="s">
        <v>11</v>
      </c>
      <c r="N6" s="1">
        <f>(SUM($B$5:$B$7)/5)</f>
        <v>0.2434962</v>
      </c>
      <c r="O6" s="38">
        <f>($C$5*Params!K8)</f>
        <v>12.800900900900901</v>
      </c>
      <c r="P6" s="38">
        <f>(O6*N6)</f>
        <v>3.1169707259459458</v>
      </c>
    </row>
    <row r="7" spans="2:16">
      <c r="B7" s="36">
        <v>1.9544929999999999E-2</v>
      </c>
      <c r="C7" s="40">
        <v>0</v>
      </c>
      <c r="D7" s="26">
        <f>(C7*B7)</f>
        <v>0</v>
      </c>
      <c r="E7" s="38">
        <f>(B7*J4)</f>
        <v>0.17722421943790273</v>
      </c>
      <c r="N7" s="1">
        <f>(SUM($B$5:$B$7)/5)</f>
        <v>0.2434962</v>
      </c>
      <c r="O7" s="38">
        <f>($C$5*Params!K9)</f>
        <v>15.754954954954954</v>
      </c>
      <c r="P7" s="38">
        <f>(O7*N7)</f>
        <v>3.8362716627027025</v>
      </c>
    </row>
    <row r="8" spans="2:16">
      <c r="N8" s="1">
        <f>(SUM($B$5:$B$7)/5)</f>
        <v>0.2434962</v>
      </c>
      <c r="O8" s="38">
        <f>($C$5*Params!K10)</f>
        <v>21.663063063063063</v>
      </c>
      <c r="P8" s="38">
        <f>(O8*N8)</f>
        <v>5.2748735362162158</v>
      </c>
    </row>
    <row r="9" spans="2:16">
      <c r="N9" s="1">
        <f>(SUM($B$5:$B$7)/5)</f>
        <v>0.2434962</v>
      </c>
      <c r="O9" s="38">
        <f>($C$5*Params!K11)</f>
        <v>39.387387387387385</v>
      </c>
      <c r="P9" s="38">
        <f>(O9*N9)</f>
        <v>9.5906791567567566</v>
      </c>
    </row>
    <row r="12" spans="2:16">
      <c r="P12" s="38">
        <f>(SUM(P6:P9))</f>
        <v>21.818795081621623</v>
      </c>
    </row>
    <row r="13" spans="2:16">
      <c r="F13" t="s">
        <v>9</v>
      </c>
      <c r="G13" s="38">
        <f>(D14/B14)</f>
        <v>8.9775528324466656</v>
      </c>
    </row>
    <row r="14" spans="2:16">
      <c r="B14" s="19">
        <f>(SUM(B5:B13))</f>
        <v>1.217481</v>
      </c>
      <c r="D14" s="38">
        <f>(SUM(D5:D13))</f>
        <v>10.93</v>
      </c>
    </row>
  </sheetData>
  <conditionalFormatting sqref="C5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O6:O9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G13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9.6883481778486722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26.469570644103353</v>
      </c>
      <c r="K4" s="4">
        <f>(J4/D13-1)</f>
        <v>-0.37210945173175258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1.376169E-2</v>
      </c>
      <c r="S5" s="40">
        <v>0</v>
      </c>
      <c r="T5" s="26">
        <f>(D6)</f>
        <v>0</v>
      </c>
      <c r="U5" s="38">
        <f>(R5*J3)</f>
        <v>0.13332804423561828</v>
      </c>
    </row>
    <row r="6" spans="2:22">
      <c r="B6" s="25">
        <v>1.376169E-2</v>
      </c>
      <c r="C6" s="40">
        <v>0</v>
      </c>
      <c r="D6" s="26">
        <f>(B6*C6)</f>
        <v>0</v>
      </c>
      <c r="E6" s="38">
        <f>(B6*J3)</f>
        <v>0.13332804423561828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0.51656024616783247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15.429995250875502</v>
      </c>
    </row>
    <row r="13" spans="2:22">
      <c r="B13" s="24">
        <f>(SUM(B5:B12))</f>
        <v>2.73210357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2.73210357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S8">
    <cfRule type="cellIs" dxfId="171" priority="11" operator="lessThan">
      <formula>$J$3</formula>
    </cfRule>
    <cfRule type="cellIs" dxfId="17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1.6575749436308379E-3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1.5834585332644677</v>
      </c>
      <c r="K4" s="4">
        <f>(J4/D13-1)</f>
        <v>-0.44090094692199078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69" priority="17" operator="lessThan">
      <formula>$J$3</formula>
    </cfRule>
    <cfRule type="cellIs" dxfId="168" priority="18" operator="greaterThan">
      <formula>$J$3</formula>
    </cfRule>
  </conditionalFormatting>
  <conditionalFormatting sqref="C9:C11">
    <cfRule type="cellIs" dxfId="167" priority="15" operator="lessThan">
      <formula>$J$3</formula>
    </cfRule>
    <cfRule type="cellIs" dxfId="166" priority="16" operator="greaterThan">
      <formula>$J$3</formula>
    </cfRule>
    <cfRule type="cellIs" dxfId="165" priority="13" operator="lessThan">
      <formula>$J$3</formula>
    </cfRule>
    <cfRule type="cellIs" dxfId="164" priority="14" operator="greaterThan">
      <formula>$J$3</formula>
    </cfRule>
  </conditionalFormatting>
  <conditionalFormatting sqref="O6:O9">
    <cfRule type="cellIs" dxfId="163" priority="11" operator="lessThan">
      <formula>$J$3</formula>
    </cfRule>
    <cfRule type="cellIs" dxfId="162" priority="12" operator="greaterThan">
      <formula>$J$3</formula>
    </cfRule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S5">
    <cfRule type="cellIs" dxfId="159" priority="7" operator="lessThan">
      <formula>$J$3</formula>
    </cfRule>
    <cfRule type="cellIs" dxfId="158" priority="8" operator="greaterThan">
      <formula>$J$3</formula>
    </cfRule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G12">
    <cfRule type="cellIs" dxfId="155" priority="3" operator="lessThan">
      <formula>$J$3</formula>
    </cfRule>
    <cfRule type="cellIs" dxfId="154" priority="4" operator="greaterThan">
      <formula>$J$3</formula>
    </cfRule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219.2208455073858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129.78986599828187</v>
      </c>
      <c r="K4" s="4">
        <f>(J4/D17-1)</f>
        <v>-0.2439650144368144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5.151689869423566E-2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1.9882400000000001E-3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2.0821595906291505E-2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1.6582599999999999E-3</v>
      </c>
      <c r="C10" s="40">
        <v>0</v>
      </c>
      <c r="D10" s="26">
        <v>0</v>
      </c>
      <c r="E10" s="38">
        <f>(B10*J3)</f>
        <v>0.36352515927107759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0.59205074999999985</v>
      </c>
      <c r="D17" s="38">
        <f>(SUM(D5:D16))</f>
        <v>171.67177243999998</v>
      </c>
      <c r="F17" t="s">
        <v>9</v>
      </c>
      <c r="G17" s="38">
        <f>(SUM(D5:D16)/SUM(B5:B16))</f>
        <v>289.96124477504679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8.6119600000000005E-4</v>
      </c>
      <c r="O22" s="38">
        <f>($S$5*Params!K8)</f>
        <v>323.96134165178148</v>
      </c>
      <c r="P22" s="38">
        <f>(O22*N22)</f>
        <v>0.27899421158514764</v>
      </c>
    </row>
    <row r="23" spans="2:16">
      <c r="N23" s="24">
        <f>(($R$5+$R$7)/5)</f>
        <v>8.6119600000000005E-4</v>
      </c>
      <c r="O23" s="38">
        <f>($S$5*Params!K9)</f>
        <v>398.72165126373102</v>
      </c>
      <c r="P23" s="38">
        <f>(O23*N23)</f>
        <v>0.34337749118172012</v>
      </c>
    </row>
    <row r="24" spans="2:16">
      <c r="N24" s="24">
        <f>(($R$5+$R$7)/5)</f>
        <v>8.6119600000000005E-4</v>
      </c>
      <c r="O24" s="38">
        <f>($S$5*Params!K10)</f>
        <v>548.24227048763021</v>
      </c>
      <c r="P24" s="38">
        <f>(O24*N24)</f>
        <v>0.47214405037486523</v>
      </c>
    </row>
    <row r="25" spans="2:16">
      <c r="N25" s="24">
        <f>(($R$5+$R$7)/5)</f>
        <v>8.6119600000000005E-4</v>
      </c>
      <c r="O25" s="38">
        <f>($S$5*Params!K11)</f>
        <v>996.80412815932755</v>
      </c>
      <c r="P25" s="38">
        <f>(O25*N25)</f>
        <v>0.85844372795430035</v>
      </c>
    </row>
    <row r="26" spans="2:16">
      <c r="P26" s="38"/>
    </row>
    <row r="27" spans="2:16">
      <c r="P27" s="38">
        <f>(SUM(P22:P25))</f>
        <v>1.9529594810960336</v>
      </c>
    </row>
    <row r="37" spans="18:20">
      <c r="R37" s="51">
        <f>(SUM(R5:R27))</f>
        <v>0.59205074999999996</v>
      </c>
      <c r="T37" s="38">
        <f>(SUM(T5:T27))</f>
        <v>171.67177243999998</v>
      </c>
    </row>
  </sheetData>
  <conditionalFormatting sqref="C5:C6 C9 C11:C14 O6:O9 O14 S5:S6 S8:S9">
    <cfRule type="cellIs" dxfId="151" priority="9" operator="lessThan">
      <formula>$J$3</formula>
    </cfRule>
    <cfRule type="cellIs" dxfId="150" priority="10" operator="greaterThan">
      <formula>$J$3</formula>
    </cfRule>
  </conditionalFormatting>
  <conditionalFormatting sqref="O15:O17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O22:O25">
    <cfRule type="cellIs" dxfId="147" priority="3" operator="lessThan">
      <formula>$J$3</formula>
    </cfRule>
    <cfRule type="cellIs" dxfId="14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6.3674083325565192E-2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3.9078094859243753</v>
      </c>
      <c r="K4" s="4">
        <f>(J4/D13-1)</f>
        <v>-0.21843810281512499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0.25293884</v>
      </c>
      <c r="C6" s="40">
        <v>0</v>
      </c>
      <c r="D6" s="26">
        <f>(B6*C6)</f>
        <v>0</v>
      </c>
      <c r="E6" s="38">
        <f>(B6*J3)</f>
        <v>1.6105648774431804E-2</v>
      </c>
      <c r="M6" t="s">
        <v>11</v>
      </c>
      <c r="N6" s="29">
        <f>($B$13/5)</f>
        <v>12.274411445999998</v>
      </c>
      <c r="O6" s="38">
        <f>($C$5*Params!K8)</f>
        <v>0.10634970155367125</v>
      </c>
      <c r="P6" s="38">
        <f>(O6*N6)</f>
        <v>1.3053799940290662</v>
      </c>
    </row>
    <row r="7" spans="2:16">
      <c r="N7" s="29">
        <f>($B$13/5)</f>
        <v>12.274411445999998</v>
      </c>
      <c r="O7" s="38">
        <f>($C$5*Params!K9)</f>
        <v>0.13089194037374924</v>
      </c>
      <c r="P7" s="38">
        <f>(O7*N7)</f>
        <v>1.606621531112697</v>
      </c>
    </row>
    <row r="8" spans="2:16">
      <c r="N8" s="29">
        <f>($B$13/5)</f>
        <v>12.274411445999998</v>
      </c>
      <c r="O8" s="38">
        <f>($C$5*Params!K10)</f>
        <v>0.17997641801390521</v>
      </c>
      <c r="P8" s="38">
        <f>(O8*N8)</f>
        <v>2.2091046052799586</v>
      </c>
    </row>
    <row r="9" spans="2:16">
      <c r="N9" s="29">
        <f>($B$13/5)</f>
        <v>12.274411445999998</v>
      </c>
      <c r="O9" s="38">
        <f>($C$5*Params!K11)</f>
        <v>0.32722985093437307</v>
      </c>
      <c r="P9" s="38">
        <f>(O9*N9)</f>
        <v>4.0165538277817419</v>
      </c>
    </row>
    <row r="11" spans="2:16">
      <c r="P11" s="38">
        <f>(SUM(P6:P9))</f>
        <v>9.1376599582034643</v>
      </c>
    </row>
    <row r="12" spans="2:16">
      <c r="F12" t="s">
        <v>9</v>
      </c>
      <c r="G12" s="38">
        <f>(D13/B13)</f>
        <v>8.1470301398922168E-2</v>
      </c>
    </row>
    <row r="13" spans="2:16">
      <c r="B13" s="29">
        <f>(SUM(B5:B12))</f>
        <v>61.372057229999996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4.2404344488207917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25.671010019324132</v>
      </c>
      <c r="K4" s="4">
        <f>(J4/D14-1)</f>
        <v>-0.24926150177760831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5.027773E-2</v>
      </c>
      <c r="S5" s="40">
        <v>0</v>
      </c>
      <c r="T5" s="26">
        <f>(D6)</f>
        <v>0</v>
      </c>
      <c r="U5">
        <f>(R5*J3)</f>
        <v>0.21319941830051059</v>
      </c>
    </row>
    <row r="6" spans="2:21">
      <c r="B6" s="25">
        <v>5.027773E-2</v>
      </c>
      <c r="C6" s="40">
        <v>0</v>
      </c>
      <c r="D6" s="26">
        <f>(B6*C6)</f>
        <v>0</v>
      </c>
      <c r="E6" s="38">
        <f>(B6*J3)</f>
        <v>0.21319941830051059</v>
      </c>
      <c r="M6" t="s">
        <v>11</v>
      </c>
      <c r="N6" s="24">
        <f>($B$14/5)</f>
        <v>1.2107726380000001</v>
      </c>
      <c r="O6" s="38">
        <f>($S$6*Params!K8)</f>
        <v>7.4495368550926697</v>
      </c>
      <c r="P6" s="38">
        <f>(O6*N6)</f>
        <v>9.0196953899187768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1.2107726380000001</v>
      </c>
      <c r="O7" s="38">
        <f>($S$6*Params!K9)</f>
        <v>9.1686607447294399</v>
      </c>
      <c r="P7" s="38">
        <f>(O7*N7)</f>
        <v>11.10116355682311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1.2107726380000001</v>
      </c>
      <c r="O8" s="38">
        <f>($C$5*Params!K10)</f>
        <v>12.60690852400298</v>
      </c>
      <c r="P8" s="38">
        <f>(O8*N8)</f>
        <v>15.264099890631776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1.2107726380000001</v>
      </c>
      <c r="O9" s="38">
        <f>($C$5*Params!K11)</f>
        <v>22.921651861823598</v>
      </c>
      <c r="P9" s="38">
        <f>(O9*N9)</f>
        <v>27.752908892057771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63.137867729431434</v>
      </c>
    </row>
    <row r="13" spans="2:21">
      <c r="F13" t="s">
        <v>9</v>
      </c>
      <c r="G13" s="38">
        <f>(D14/B14)</f>
        <v>5.6483508689927948</v>
      </c>
      <c r="N13" s="24"/>
      <c r="P13" s="38"/>
      <c r="R13" s="24">
        <f>(SUM(R5:R12))</f>
        <v>6.0538631899999995</v>
      </c>
      <c r="T13" s="38">
        <f>(SUM(T5:T12))</f>
        <v>34.194343410000002</v>
      </c>
    </row>
    <row r="14" spans="2:21">
      <c r="B14">
        <f>(SUM(B5:B13))</f>
        <v>6.0538631900000004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25.794909712345181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3.1910304999164665</v>
      </c>
      <c r="K4" s="4">
        <f>(J4/D13-1)</f>
        <v>-0.3863402884776026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2.86009E-3</v>
      </c>
      <c r="C6" s="40">
        <v>0</v>
      </c>
      <c r="D6" s="26">
        <f>(B6*C6)</f>
        <v>0</v>
      </c>
      <c r="E6" s="38">
        <f>(B6*J3)</f>
        <v>7.3775763319181328E-2</v>
      </c>
      <c r="M6" t="s">
        <v>11</v>
      </c>
      <c r="N6" s="24">
        <f>($B$13/5)</f>
        <v>2.4741552E-2</v>
      </c>
      <c r="O6" s="38">
        <f>($C$5*Params!K8)</f>
        <v>55.939</v>
      </c>
      <c r="P6" s="38">
        <f>(O6*N6)</f>
        <v>1.384017677328</v>
      </c>
    </row>
    <row r="7" spans="2:16">
      <c r="N7" s="24">
        <f>($B$13/5)</f>
        <v>2.4741552E-2</v>
      </c>
      <c r="O7" s="38">
        <f>($C$5*Params!K9)</f>
        <v>68.847999999999999</v>
      </c>
      <c r="P7" s="38">
        <f>(O7*N7)</f>
        <v>1.703406372096</v>
      </c>
    </row>
    <row r="8" spans="2:16">
      <c r="N8" s="24">
        <f>($B$13/5)</f>
        <v>2.4741552E-2</v>
      </c>
      <c r="O8" s="38">
        <f>($C$5*Params!K10)</f>
        <v>94.666000000000011</v>
      </c>
      <c r="P8" s="38">
        <f>(O8*N8)</f>
        <v>2.3421837616320005</v>
      </c>
    </row>
    <row r="9" spans="2:16">
      <c r="N9" s="24">
        <f>($B$13/5)</f>
        <v>2.4741552E-2</v>
      </c>
      <c r="O9" s="38">
        <f>($C$5*Params!K11)</f>
        <v>172.12</v>
      </c>
      <c r="P9" s="38">
        <f>(O9*N9)</f>
        <v>4.2585159302399997</v>
      </c>
    </row>
    <row r="11" spans="2:16">
      <c r="P11" s="38">
        <f>(SUM(P6:P9))</f>
        <v>9.6881237412959997</v>
      </c>
    </row>
    <row r="12" spans="2:16">
      <c r="F12" t="s">
        <v>9</v>
      </c>
      <c r="G12" s="38">
        <f>(D13/B13)</f>
        <v>42.034549813204926</v>
      </c>
    </row>
    <row r="13" spans="2:16">
      <c r="B13">
        <f>(SUM(B5:B12))</f>
        <v>0.12370776</v>
      </c>
      <c r="D13" s="38">
        <f>(SUM(D5:D12))</f>
        <v>5.2</v>
      </c>
    </row>
  </sheetData>
  <conditionalFormatting sqref="C5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O6:O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3.256518472014275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5.5828699526138887</v>
      </c>
      <c r="K4" s="4">
        <f>(J4/D10-1)</f>
        <v>-0.34473357363686752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1.7766399999999999E-3</v>
      </c>
      <c r="C6" s="40">
        <v>0</v>
      </c>
      <c r="D6" s="26">
        <f>(B6*C6)</f>
        <v>0</v>
      </c>
      <c r="E6" s="38">
        <f>(B6*J3)</f>
        <v>5.7856609781194411E-3</v>
      </c>
      <c r="M6" t="s">
        <v>11</v>
      </c>
      <c r="N6" s="24">
        <f>($B$10/5)</f>
        <v>0.34287353200000004</v>
      </c>
      <c r="O6" s="38">
        <f>($C$5*Params!K8)</f>
        <v>6.4673934819534429</v>
      </c>
      <c r="P6" s="38">
        <f>(O6*N6)</f>
        <v>2.2174980459911553</v>
      </c>
    </row>
    <row r="7" spans="2:16">
      <c r="N7" s="24">
        <f>($B$10/5)</f>
        <v>0.34287353200000004</v>
      </c>
      <c r="O7" s="38">
        <f>($C$5*Params!K9)</f>
        <v>7.9598689008657759</v>
      </c>
      <c r="P7" s="38">
        <f>(O7*N7)</f>
        <v>2.7292283642968069</v>
      </c>
    </row>
    <row r="8" spans="2:16">
      <c r="N8" s="24">
        <f>($B$10/5)</f>
        <v>0.34287353200000004</v>
      </c>
      <c r="O8" s="38">
        <f>($C$5*Params!K10)</f>
        <v>10.944819738690443</v>
      </c>
      <c r="P8" s="38">
        <f>(O8*N8)</f>
        <v>3.7526890009081098</v>
      </c>
    </row>
    <row r="9" spans="2:16">
      <c r="F9" t="s">
        <v>9</v>
      </c>
      <c r="G9" s="38">
        <f>(D10/B10)</f>
        <v>4.9697624370725695</v>
      </c>
      <c r="N9" s="24">
        <f>($B$10/5)</f>
        <v>0.34287353200000004</v>
      </c>
      <c r="O9" s="38">
        <f>($C$5*Params!K11)</f>
        <v>19.899672252164439</v>
      </c>
      <c r="P9" s="38">
        <f>(O9*N9)</f>
        <v>6.8230709107420164</v>
      </c>
    </row>
    <row r="10" spans="2:16">
      <c r="B10">
        <f>(SUM(B5:B9))</f>
        <v>1.7143676600000002</v>
      </c>
      <c r="D10" s="38">
        <f>(SUM(D5:D9))</f>
        <v>8.52</v>
      </c>
    </row>
    <row r="11" spans="2:16">
      <c r="P11" s="38">
        <f>(SUM(P6:P9))</f>
        <v>15.522486321938088</v>
      </c>
    </row>
    <row r="12" spans="2:16">
      <c r="P12" s="38"/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1.642120481235654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7.4980281818838792</v>
      </c>
      <c r="K4" s="4">
        <f>(J4/D10-1)</f>
        <v>-0.26273075891013975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1.6273010000000001E-2</v>
      </c>
      <c r="C6" s="40">
        <v>0</v>
      </c>
      <c r="D6" s="26">
        <f>(B6*C6)</f>
        <v>0</v>
      </c>
      <c r="E6" s="38">
        <f>(B6*J3)</f>
        <v>2.6722243012352612E-2</v>
      </c>
      <c r="M6" t="s">
        <v>11</v>
      </c>
      <c r="N6" s="1">
        <f>($B$10/5)</f>
        <v>0.91321291799999993</v>
      </c>
      <c r="O6" s="38">
        <f>($C$5*Params!K8)</f>
        <v>2.9058473926843038</v>
      </c>
      <c r="P6" s="38">
        <f>(O6*N6)</f>
        <v>2.6536573767359246</v>
      </c>
    </row>
    <row r="7" spans="2:16">
      <c r="N7" s="1">
        <f>($B$10/5)</f>
        <v>0.91321291799999993</v>
      </c>
      <c r="O7" s="38">
        <f>($C$5*Params!K9)</f>
        <v>3.5764275602268358</v>
      </c>
      <c r="P7" s="38">
        <f>(O7*N7)</f>
        <v>3.2660398482903692</v>
      </c>
    </row>
    <row r="8" spans="2:16">
      <c r="N8" s="1">
        <f>($B$10/5)</f>
        <v>0.91321291799999993</v>
      </c>
      <c r="O8" s="38">
        <f>($C$5*Params!K10)</f>
        <v>4.9175878953118994</v>
      </c>
      <c r="P8" s="38">
        <f>(O8*N8)</f>
        <v>4.4908047913992579</v>
      </c>
    </row>
    <row r="9" spans="2:16">
      <c r="F9" t="s">
        <v>9</v>
      </c>
      <c r="G9" s="38">
        <f>(D10/B10)</f>
        <v>2.2273009502040355</v>
      </c>
      <c r="N9" s="1">
        <f>($B$10/5)</f>
        <v>0.91321291799999993</v>
      </c>
      <c r="O9" s="38">
        <f>($C$5*Params!K11)</f>
        <v>8.9410689005670889</v>
      </c>
      <c r="P9" s="38">
        <f>(O9*N9)</f>
        <v>8.1650996207259219</v>
      </c>
    </row>
    <row r="10" spans="2:16">
      <c r="B10" s="1">
        <f>(SUM(B5:B9))</f>
        <v>4.5660645899999999</v>
      </c>
      <c r="D10" s="38">
        <f>(SUM(D5:D9))</f>
        <v>10.17</v>
      </c>
    </row>
    <row r="11" spans="2:16">
      <c r="P11" s="38">
        <f>(SUM(P6:P9))</f>
        <v>18.575601637151472</v>
      </c>
    </row>
  </sheetData>
  <conditionalFormatting sqref="C5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O6:O9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28352.357972214351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826.73321067771178</v>
      </c>
      <c r="K4" s="4">
        <f>(J4/D37-1)</f>
        <v>0.19527399244863108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3.4063000000000002E-4</v>
      </c>
      <c r="C6" s="40">
        <v>0</v>
      </c>
      <c r="D6" s="26">
        <f>(B6*C6)</f>
        <v>0</v>
      </c>
      <c r="E6" s="38">
        <f>(B6*J3)</f>
        <v>9.6576636960753746</v>
      </c>
      <c r="I6" t="s">
        <v>11</v>
      </c>
      <c r="J6">
        <v>0.03</v>
      </c>
      <c r="R6" s="24">
        <f t="shared" si="0"/>
        <v>3.4063000000000002E-4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8.4075999999999249E-4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23.837528488718725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23720.383904724538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2.8429969999999995E-2</v>
      </c>
      <c r="T36" s="38">
        <f>(SUM(T5:T25))</f>
        <v>507.58980017000005</v>
      </c>
    </row>
    <row r="37" spans="2:20">
      <c r="B37">
        <f>(SUM(B5:B36))</f>
        <v>2.9159240000000006E-2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49" priority="45" operator="lessThan">
      <formula>$J$3</formula>
    </cfRule>
    <cfRule type="cellIs" dxfId="248" priority="46" operator="greaterThan">
      <formula>$J$3</formula>
    </cfRule>
  </conditionalFormatting>
  <conditionalFormatting sqref="N35:N36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N42:N44">
    <cfRule type="cellIs" dxfId="245" priority="17" operator="lessThan">
      <formula>$J$3</formula>
    </cfRule>
    <cfRule type="cellIs" dxfId="244" priority="18" operator="greaterThan">
      <formula>$J$3</formula>
    </cfRule>
  </conditionalFormatting>
  <conditionalFormatting sqref="N50:N52">
    <cfRule type="cellIs" dxfId="243" priority="15" operator="lessThan">
      <formula>$J$3</formula>
    </cfRule>
    <cfRule type="cellIs" dxfId="242" priority="16" operator="greaterThan">
      <formula>$J$3</formula>
    </cfRule>
  </conditionalFormatting>
  <conditionalFormatting sqref="N58:N60">
    <cfRule type="cellIs" dxfId="241" priority="13" operator="lessThan">
      <formula>$J$3</formula>
    </cfRule>
    <cfRule type="cellIs" dxfId="240" priority="14" operator="greaterThan">
      <formula>$J$3</formula>
    </cfRule>
  </conditionalFormatting>
  <conditionalFormatting sqref="N66:N68">
    <cfRule type="cellIs" dxfId="239" priority="11" operator="lessThan">
      <formula>$J$3</formula>
    </cfRule>
    <cfRule type="cellIs" dxfId="238" priority="12" operator="greaterThan">
      <formula>$J$3</formula>
    </cfRule>
  </conditionalFormatting>
  <conditionalFormatting sqref="N73:N76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N4">
    <cfRule type="cellIs" dxfId="235" priority="1" operator="greaterThan">
      <formula>$J$3</formula>
    </cfRule>
    <cfRule type="cellIs" dxfId="23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7.9158756315026917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9.7443847206939225</v>
      </c>
      <c r="K4" s="4">
        <f>(J4/D10-1)</f>
        <v>0.17260947300769214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1.9662999999999998E-3</v>
      </c>
      <c r="C6" s="40">
        <v>0</v>
      </c>
      <c r="D6" s="26">
        <f>(B6*C6)</f>
        <v>0</v>
      </c>
      <c r="E6" s="38">
        <f>(B6*J3)</f>
        <v>1.556498625422374E-2</v>
      </c>
      <c r="M6" t="s">
        <v>11</v>
      </c>
      <c r="N6" s="24">
        <f>($B$10/5)</f>
        <v>0.24619853000000003</v>
      </c>
      <c r="O6" s="38">
        <f>($C$5*Params!K8)</f>
        <v>8.7898847734224752</v>
      </c>
      <c r="P6" s="38">
        <f>(O6*N6)</f>
        <v>2.1640567100859966</v>
      </c>
    </row>
    <row r="7" spans="2:16">
      <c r="C7" s="38"/>
      <c r="D7" s="38"/>
      <c r="N7" s="24">
        <f>($B$10/5)</f>
        <v>0.24619853000000003</v>
      </c>
      <c r="O7" s="38">
        <f>($C$5*Params!K9)</f>
        <v>10.818319721135353</v>
      </c>
      <c r="P7" s="38">
        <f>(O7*N7)</f>
        <v>2.6634544124135342</v>
      </c>
    </row>
    <row r="8" spans="2:16">
      <c r="C8" s="38"/>
      <c r="D8" s="38"/>
      <c r="N8" s="24">
        <f>($B$10/5)</f>
        <v>0.24619853000000003</v>
      </c>
      <c r="O8" s="38">
        <f>($C$5*Params!K10)</f>
        <v>14.875189616561112</v>
      </c>
      <c r="P8" s="38">
        <f>(O8*N8)</f>
        <v>3.6622498170686097</v>
      </c>
    </row>
    <row r="9" spans="2:16">
      <c r="C9" s="38"/>
      <c r="D9" s="38"/>
      <c r="F9" t="s">
        <v>9</v>
      </c>
      <c r="G9" s="38">
        <f>(D10/B10)</f>
        <v>6.7506495672415259</v>
      </c>
      <c r="N9" s="24">
        <f>($B$10/5)</f>
        <v>0.24619853000000003</v>
      </c>
      <c r="O9" s="38">
        <f>($C$5*Params!K11)</f>
        <v>27.045799302838383</v>
      </c>
      <c r="P9" s="38">
        <f>(O9*N9)</f>
        <v>6.6586360310338355</v>
      </c>
    </row>
    <row r="10" spans="2:16">
      <c r="B10">
        <f>(SUM(B5:B9))</f>
        <v>1.2309926500000001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15.148396970601976</v>
      </c>
    </row>
  </sheetData>
  <conditionalFormatting sqref="O6:O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C5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9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B35" sqref="B3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67.674787184142488</v>
      </c>
      <c r="M3" t="s">
        <v>4</v>
      </c>
      <c r="N3" s="24">
        <f>(INDEX(N5:N15,MATCH(MAX(O6),O5:O15,0))/0.9)</f>
        <v>3.6400364444444451E-2</v>
      </c>
      <c r="O3" s="39">
        <f>(MAX(O6)*0.85)</f>
        <v>76.033733733733726</v>
      </c>
      <c r="P3" s="35">
        <f>(O3*N3)</f>
        <v>2.7676556179797576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11.085241127413521</v>
      </c>
      <c r="K4" s="4">
        <f>(J4/D15-1)</f>
        <v>0.11534126930268718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8.4405000000000005E-4</v>
      </c>
      <c r="C6" s="40">
        <v>0</v>
      </c>
      <c r="D6" s="26">
        <f>(B6*C6)</f>
        <v>0</v>
      </c>
      <c r="E6" s="38">
        <f>(B6*J3)</f>
        <v>5.712090412277547E-2</v>
      </c>
      <c r="M6" t="s">
        <v>11</v>
      </c>
      <c r="N6" s="51">
        <f>(SUM(R$5:R$8)/5)</f>
        <v>3.2760328000000005E-2</v>
      </c>
      <c r="O6" s="38">
        <f>($C$7*Params!K8)</f>
        <v>89.451451451451447</v>
      </c>
      <c r="P6" s="38">
        <f>(O6*N6)</f>
        <v>2.9304588896256258</v>
      </c>
      <c r="R6" s="2">
        <f>(B6)</f>
        <v>8.4405000000000005E-4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3.2760328000000005E-2</v>
      </c>
      <c r="O7" s="38">
        <f>($C$7*Params!K9)</f>
        <v>110.09409409409409</v>
      </c>
      <c r="P7" s="38">
        <f>(O7*N7)</f>
        <v>3.6067186333853858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3.2760328000000005E-2</v>
      </c>
      <c r="O8" s="38">
        <f>($C$7*Params!K10)</f>
        <v>151.37937937937937</v>
      </c>
      <c r="P8" s="38">
        <f>(O8*N8)</f>
        <v>4.9592381209049057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1.2387308623017856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3.2760328000000005E-2</v>
      </c>
      <c r="O9" s="38">
        <f>($C$7*Params!K11)</f>
        <v>275.23523523523522</v>
      </c>
      <c r="P9" s="38">
        <f>(O9*N9)</f>
        <v>9.0167965834634654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20.513212227379384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60.676305133452878</v>
      </c>
    </row>
    <row r="15" spans="2:21">
      <c r="B15" s="1">
        <f>(SUM(B5:B14))</f>
        <v>0.16380164</v>
      </c>
      <c r="D15" s="38">
        <f>(SUM(D5:D14))</f>
        <v>9.9388782899999999</v>
      </c>
    </row>
    <row r="21" spans="18:20">
      <c r="R21">
        <f>(SUM(R5:R20))</f>
        <v>0.16380164000000003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0.49472801203654521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1.2713179486769248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2.221423267094387E-2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6.3708361336889887E-5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21.644835619456764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0.29267616559115467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3.9557901273314728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H25" sqref="H25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0.5653442095919764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27.674139743422415</v>
      </c>
      <c r="K4" s="4">
        <f>(J4/D18-1)</f>
        <v>-0.37341099610113215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0.30098026999999999</v>
      </c>
      <c r="C6" s="40">
        <v>0</v>
      </c>
      <c r="D6" s="26">
        <f>(B6*C6)</f>
        <v>0</v>
      </c>
      <c r="E6" s="38">
        <f>(B6*J3)</f>
        <v>0.17015745284592965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0.30098026999999999</v>
      </c>
      <c r="S6" s="40">
        <v>0</v>
      </c>
      <c r="T6" s="26">
        <f>(D6)</f>
        <v>0</v>
      </c>
      <c r="U6" s="38">
        <f>(R6*J3)</f>
        <v>0.17015745284592965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0.9022568319491665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48.950956380000001</v>
      </c>
      <c r="S17" s="38"/>
      <c r="T17" s="38">
        <f>(SUM(T5:T12))</f>
        <v>44.166334824300641</v>
      </c>
    </row>
    <row r="18" spans="2:20">
      <c r="B18" s="19">
        <f>(SUM(B5:B17))</f>
        <v>48.950956380000001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0.39443491033402828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21.595436427931165</v>
      </c>
      <c r="K4" s="4">
        <f>(J4/D10-1)</f>
        <v>-0.45452294953444905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0.93915176978431014</v>
      </c>
      <c r="M6" t="s">
        <v>11</v>
      </c>
      <c r="N6" s="29">
        <f>($B$10/5)</f>
        <v>10.950063426000002</v>
      </c>
      <c r="O6" s="38">
        <f>($C$5*Params!K8)</f>
        <v>0.98505771545924514</v>
      </c>
      <c r="P6" s="38">
        <f>(O6*N6)</f>
        <v>10.786444462549397</v>
      </c>
    </row>
    <row r="7" spans="2:16">
      <c r="B7" s="36">
        <v>0.12161143000000001</v>
      </c>
      <c r="C7" s="40">
        <v>0</v>
      </c>
      <c r="D7" s="26">
        <f>(B7*C7)</f>
        <v>0</v>
      </c>
      <c r="E7" s="38">
        <f>(B7*J4)</f>
        <v>2.6262519054748013</v>
      </c>
      <c r="N7" s="29">
        <f>($B$10/5)</f>
        <v>10.950063426000002</v>
      </c>
      <c r="O7" s="38">
        <f>($C$5*Params!K9)</f>
        <v>1.2123787267190709</v>
      </c>
      <c r="P7" s="38">
        <f>(O7*N7)</f>
        <v>13.275623953906949</v>
      </c>
    </row>
    <row r="8" spans="2:16">
      <c r="N8" s="29">
        <f>($B$10/5)</f>
        <v>10.950063426000002</v>
      </c>
      <c r="O8" s="38">
        <f>($C$5*Params!K10)</f>
        <v>1.6670207492387226</v>
      </c>
      <c r="P8" s="38">
        <f>(O8*N8)</f>
        <v>18.253982936622055</v>
      </c>
    </row>
    <row r="9" spans="2:16">
      <c r="F9" t="s">
        <v>9</v>
      </c>
      <c r="G9" s="38">
        <f>(D10/B10)</f>
        <v>0.72310083439328565</v>
      </c>
      <c r="N9" s="29">
        <f>($B$10/5)</f>
        <v>10.950063426000002</v>
      </c>
      <c r="O9" s="38">
        <f>($C$5*Params!K11)</f>
        <v>3.0309468167976772</v>
      </c>
      <c r="P9" s="38">
        <f>(O9*N9)</f>
        <v>33.189059884767374</v>
      </c>
    </row>
    <row r="10" spans="2:16">
      <c r="B10" s="29">
        <f>(SUM(B5:B9))</f>
        <v>54.750317130000006</v>
      </c>
      <c r="D10" s="38">
        <f>(SUM(D5:D9))</f>
        <v>39.590000000000003</v>
      </c>
    </row>
    <row r="11" spans="2:16">
      <c r="P11" s="38">
        <f>(SUM(P6:P9))</f>
        <v>75.505111237845782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1.150004465428432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23.69815646588367</v>
      </c>
      <c r="K4" s="4">
        <f>(J4/D19-1)</f>
        <v>-0.35249300619715784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9.3007069999999997E-2</v>
      </c>
      <c r="C7" s="40">
        <v>0</v>
      </c>
      <c r="D7" s="26">
        <v>0</v>
      </c>
      <c r="E7" s="39">
        <f>B7*J3</f>
        <v>0.10695854581641476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9.3007069999999997E-2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0.29100903697336822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0.30560734092675174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1.7760494889397196</v>
      </c>
      <c r="O18" s="38"/>
      <c r="P18" s="38"/>
      <c r="S18" s="38"/>
      <c r="T18" s="38"/>
    </row>
    <row r="19" spans="2:20">
      <c r="B19" s="1">
        <f>(SUM(B5:B18))</f>
        <v>20.607012562385979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20.607012562385982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7.521345989468904E-6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3.3077120418857304</v>
      </c>
      <c r="K4" s="4">
        <f>(J4/D13-1)</f>
        <v>-0.34240317258733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244.93</v>
      </c>
      <c r="C6" s="40">
        <v>0</v>
      </c>
      <c r="D6" s="26">
        <f>(B6*C6)</f>
        <v>0</v>
      </c>
      <c r="E6" s="38">
        <f>(B6*J3)</f>
        <v>1.8422032732006188E-3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1.143762511607882E-5</v>
      </c>
    </row>
    <row r="13" spans="2:16">
      <c r="B13">
        <f>(SUM(B5:B12))</f>
        <v>439776.61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2"/>
  <sheetViews>
    <sheetView tabSelected="1"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23.994345070512662</v>
      </c>
      <c r="M3" t="s">
        <v>4</v>
      </c>
      <c r="N3" s="24">
        <f>(INDEX(N5:N26,MATCH(MAX(O6:O7,O23,O14),O5:O26,0))/0.9)</f>
        <v>0.1209481488888889</v>
      </c>
      <c r="O3" s="39">
        <f>(MAX(O14,O23,O6:O7)*0.85)</f>
        <v>19.55</v>
      </c>
      <c r="P3" s="38">
        <f>(O3*N3)</f>
        <v>2.3645363107777779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(B38*J3)</f>
        <v>189.69468259783591</v>
      </c>
      <c r="K4" s="4">
        <f>(J4/D38-1)</f>
        <v>-3.9946659940148233E-2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D36</f>
        <v>-2.6059999999999999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7.6543954682459407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5.0388124648076585E-2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0.14782947190591558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5.2471089999999998E-2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1.2663687452625187E-2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5.2471089999999998E-2</v>
      </c>
      <c r="C18" s="40">
        <v>0</v>
      </c>
      <c r="D18" s="26">
        <v>0</v>
      </c>
      <c r="E18" s="39">
        <f>B18*J3</f>
        <v>1.2590094396859262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0.22307094649853318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1.3596589157288386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1.5366399175120904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>D36/B36</f>
        <v>23.941203491042717</v>
      </c>
      <c r="D36" s="38">
        <v>-2.6059999999999999</v>
      </c>
      <c r="E36" s="38"/>
      <c r="S36" s="38"/>
      <c r="T36" s="38"/>
    </row>
    <row r="37" spans="2:23">
      <c r="C37" s="38"/>
      <c r="D37" s="38"/>
      <c r="E37" s="38"/>
      <c r="S37" s="38"/>
      <c r="T37" s="38"/>
    </row>
    <row r="38" spans="2:23">
      <c r="B38" s="24">
        <f>(SUM(B5:B37))</f>
        <v>7.9058078909999985</v>
      </c>
      <c r="C38" s="38"/>
      <c r="D38" s="38">
        <f>(SUM(D5:D37))</f>
        <v>197.58764923000001</v>
      </c>
      <c r="E38" s="38"/>
      <c r="F38" t="s">
        <v>9</v>
      </c>
      <c r="G38" s="38">
        <f>(D38/B38)</f>
        <v>24.992720788843673</v>
      </c>
      <c r="R38" s="24">
        <f>(SUM(R5:R36))</f>
        <v>7.9058078910000003</v>
      </c>
      <c r="S38" s="38"/>
      <c r="T38" s="38">
        <f>(SUM(T5:T36))</f>
        <v>197.58528967000001</v>
      </c>
      <c r="V38" t="s">
        <v>9</v>
      </c>
      <c r="W38" s="38">
        <f>(T38/R38)</f>
        <v>24.992422329782617</v>
      </c>
    </row>
    <row r="39" spans="2:23">
      <c r="M39" s="24"/>
      <c r="S39" s="38"/>
      <c r="T39" s="38"/>
    </row>
    <row r="42" spans="2:23">
      <c r="N42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38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8:O9 O15:O17 O24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38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8.9447395712810629E-2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0.8297831335894279</v>
      </c>
      <c r="K4" s="4">
        <f>(J4/D13-1)</f>
        <v>0.6595662671788558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1.5699274683508031E-2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0.16595662671788558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4.6186202731033319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7.7963143870943536</v>
      </c>
      <c r="K4" s="4">
        <f>(J4/D10-1)</f>
        <v>-0.18277626969660854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8.4687945051677323E-3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0.52319908341543786</v>
      </c>
      <c r="M3" t="s">
        <v>4</v>
      </c>
      <c r="N3" s="19">
        <f>(INDEX(N5:N14,MATCH(MAX(O6:O7),O5:O14,0))/0.9)</f>
        <v>17.144364633333335</v>
      </c>
      <c r="O3" s="37">
        <f>(MAX(O6)*0.85)</f>
        <v>0.39914430817843866</v>
      </c>
      <c r="P3" s="38">
        <f>(O3*N3)</f>
        <v>6.8430755607307256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24.218772827130135</v>
      </c>
      <c r="K4" s="4">
        <f>(J4/D14-1)</f>
        <v>1.1772069326218335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54.257058909999998</v>
      </c>
      <c r="S5" s="38">
        <f>(T5/R5)</f>
        <v>0.35202792749386796</v>
      </c>
      <c r="T5" s="38">
        <f>(SUM(D5:D7))</f>
        <v>19.100000000000001</v>
      </c>
    </row>
    <row r="6" spans="2:20">
      <c r="B6" s="20">
        <v>0.68204743999999995</v>
      </c>
      <c r="C6" s="40">
        <v>0</v>
      </c>
      <c r="D6" s="40">
        <f>(B6*C6)</f>
        <v>0</v>
      </c>
      <c r="E6" s="38">
        <f>(B6*J3)</f>
        <v>0.35684659545384584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15.429928170000002</v>
      </c>
      <c r="O7" s="38">
        <f>($C$5*Params!K9)</f>
        <v>0.57106869288593487</v>
      </c>
      <c r="P7" s="38">
        <f>(O7*N7)</f>
        <v>8.811548911365767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15.429928170000002</v>
      </c>
      <c r="O8" s="38">
        <f>($C$5*Params!K10)</f>
        <v>0.78521945271816052</v>
      </c>
      <c r="P8" s="38">
        <f>(O8*N8)</f>
        <v>12.115879753127929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15.429928170000002</v>
      </c>
      <c r="O9" s="38">
        <f>($C$5*Params!K11)</f>
        <v>1.4276717322148371</v>
      </c>
      <c r="P9" s="38">
        <f>(O9*N9)</f>
        <v>22.028872278414415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48.008998302908111</v>
      </c>
    </row>
    <row r="13" spans="2:20">
      <c r="F13" t="s">
        <v>9</v>
      </c>
      <c r="G13" s="38">
        <f>(D14/B14)</f>
        <v>0.24030746713882251</v>
      </c>
    </row>
    <row r="14" spans="2:20">
      <c r="B14" s="19">
        <f>(SUM(B5:B13))</f>
        <v>46.289784510000004</v>
      </c>
      <c r="D14" s="38">
        <f>(SUM(D5:D13))</f>
        <v>11.123780870000001</v>
      </c>
    </row>
    <row r="18" spans="14:20">
      <c r="R18">
        <f>(SUM(R5:R17))</f>
        <v>46.289784510000004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9.1827993098238248E-2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5.0829165224570669</v>
      </c>
      <c r="K4" s="4">
        <f>(J4/D12-1)</f>
        <v>0.78804181140688345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0.65553552348558908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1.9169949865038545</v>
      </c>
      <c r="K4" s="4">
        <f>(J4/D10-1)</f>
        <v>-0.36100167116538184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4.6345190340973961E-3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2.777930709037979</v>
      </c>
      <c r="K4" s="4">
        <f>(J4/D10-1)</f>
        <v>-7.4023096987340331E-2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0.1249282476981442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0.76003847334596975</v>
      </c>
      <c r="K4" s="4">
        <f>(J4/D9-1)</f>
        <v>-0.97367150896040777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3" priority="9" operator="lessThan">
      <formula>$J$3</formula>
    </cfRule>
    <cfRule type="cellIs" dxfId="232" priority="10" operator="greaterThan">
      <formula>$J$3</formula>
    </cfRule>
  </conditionalFormatting>
  <conditionalFormatting sqref="O11:O14">
    <cfRule type="cellIs" dxfId="231" priority="7" operator="lessThan">
      <formula>$J$3</formula>
    </cfRule>
    <cfRule type="cellIs" dxfId="230" priority="8" operator="greaterThan">
      <formula>$J$3</formula>
    </cfRule>
  </conditionalFormatting>
  <conditionalFormatting sqref="O20:O23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29:O32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N6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654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1.5223573459765289E-3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6.3458098204850124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-262.60819017951491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-192.25819017951491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654</v>
      </c>
      <c r="E34">
        <f t="shared" ref="E34:E40" si="1">C34*D34</f>
        <v>4090.1159999999995</v>
      </c>
      <c r="F34" s="29">
        <f t="shared" ref="F34:F40" si="2">E34*$N$5</f>
        <v>3407.0666279999996</v>
      </c>
      <c r="G34" s="38">
        <v>3.5</v>
      </c>
      <c r="H34" s="30">
        <f>G50</f>
        <v>1.5615590400000001</v>
      </c>
      <c r="I34" s="39">
        <f t="shared" ref="I34:I41" si="3">((F34-H34*D34)*$J$3-G34)</f>
        <v>0.13205083664636419</v>
      </c>
      <c r="J34">
        <v>1</v>
      </c>
      <c r="K34" s="44">
        <f t="shared" ref="K34:K40" si="4">I34*J34</f>
        <v>0.13205083664636419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654</v>
      </c>
      <c r="E35">
        <f t="shared" si="1"/>
        <v>631.76400000000001</v>
      </c>
      <c r="F35" s="29">
        <f t="shared" si="2"/>
        <v>526.259412</v>
      </c>
      <c r="G35" s="38">
        <v>3.5</v>
      </c>
      <c r="H35" s="30">
        <f>G51</f>
        <v>0.21337130135885166</v>
      </c>
      <c r="I35" s="39">
        <f t="shared" si="3"/>
        <v>-2.9112822169534311</v>
      </c>
      <c r="J35">
        <v>1</v>
      </c>
      <c r="K35" s="44">
        <f t="shared" si="4"/>
        <v>-2.9112822169534311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654</v>
      </c>
      <c r="E36">
        <f t="shared" si="1"/>
        <v>556.55399999999997</v>
      </c>
      <c r="F36" s="29">
        <f t="shared" si="2"/>
        <v>463.60948199999996</v>
      </c>
      <c r="G36" s="38">
        <v>3.5</v>
      </c>
      <c r="H36" s="30">
        <f>G52</f>
        <v>0.18479602162162162</v>
      </c>
      <c r="I36" s="39">
        <f t="shared" si="3"/>
        <v>-2.9782076294019117</v>
      </c>
      <c r="J36">
        <v>1</v>
      </c>
      <c r="K36" s="44">
        <f t="shared" si="4"/>
        <v>-2.9782076294019117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620</v>
      </c>
      <c r="E37">
        <f t="shared" si="1"/>
        <v>527.62</v>
      </c>
      <c r="F37" s="29">
        <f t="shared" si="2"/>
        <v>439.50745999999998</v>
      </c>
      <c r="G37" s="38">
        <v>0</v>
      </c>
      <c r="H37" s="30">
        <f>G52</f>
        <v>0.18479602162162162</v>
      </c>
      <c r="I37" s="39">
        <f t="shared" si="3"/>
        <v>0.49466555010827928</v>
      </c>
      <c r="J37">
        <v>3</v>
      </c>
      <c r="K37" s="44">
        <f t="shared" si="4"/>
        <v>1.4839966503248379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562</v>
      </c>
      <c r="E38">
        <f t="shared" si="1"/>
        <v>478.262</v>
      </c>
      <c r="F38" s="29">
        <f t="shared" si="2"/>
        <v>398.392246</v>
      </c>
      <c r="G38" s="38">
        <v>0</v>
      </c>
      <c r="H38" s="30">
        <f>H37</f>
        <v>0.18479602162162162</v>
      </c>
      <c r="I38" s="39">
        <f t="shared" si="3"/>
        <v>0.44839038574331125</v>
      </c>
      <c r="J38">
        <v>1</v>
      </c>
      <c r="K38" s="44">
        <f t="shared" si="4"/>
        <v>0.44839038574331125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514</v>
      </c>
      <c r="E39">
        <f t="shared" si="1"/>
        <v>437.41399999999999</v>
      </c>
      <c r="F39" s="29">
        <f t="shared" si="2"/>
        <v>364.36586199999999</v>
      </c>
      <c r="G39" s="38">
        <v>0</v>
      </c>
      <c r="H39" s="30">
        <f>H38</f>
        <v>0.18479602162162162</v>
      </c>
      <c r="I39" s="39">
        <f t="shared" si="3"/>
        <v>0.41009369799299278</v>
      </c>
      <c r="J39">
        <v>1</v>
      </c>
      <c r="K39" s="44">
        <f t="shared" si="4"/>
        <v>0.41009369799299278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6.3012606748103731E-2</v>
      </c>
      <c r="J40" s="16">
        <v>1</v>
      </c>
      <c r="K40" s="46">
        <f t="shared" si="4"/>
        <v>6.3012606748103731E-2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380</v>
      </c>
      <c r="E41">
        <f>(C41*D41)</f>
        <v>323.38</v>
      </c>
      <c r="F41" s="29">
        <f>(E41*$N$5)</f>
        <v>269.37554</v>
      </c>
      <c r="G41" s="38">
        <v>0</v>
      </c>
      <c r="H41" s="29">
        <f>(H37)</f>
        <v>0.18479602162162162</v>
      </c>
      <c r="I41" s="39">
        <f t="shared" si="3"/>
        <v>0.30318211135668732</v>
      </c>
      <c r="J41">
        <v>1</v>
      </c>
      <c r="K41" s="44">
        <f>(I41*J41)</f>
        <v>0.30318211135668732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1.5394578204850138</v>
      </c>
      <c r="P46">
        <f>(O46/J3)</f>
        <v>1011.2328912483525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3" priority="17" operator="lessThan">
      <formula>$C$5</formula>
    </cfRule>
    <cfRule type="cellIs" dxfId="222" priority="18" operator="greaterThan">
      <formula>$C$5</formula>
    </cfRule>
  </conditionalFormatting>
  <conditionalFormatting sqref="L35">
    <cfRule type="cellIs" dxfId="221" priority="15" operator="lessThan">
      <formula>$C$6</formula>
    </cfRule>
    <cfRule type="cellIs" dxfId="220" priority="16" operator="greaterThan">
      <formula>$C$6</formula>
    </cfRule>
  </conditionalFormatting>
  <conditionalFormatting sqref="L39">
    <cfRule type="cellIs" dxfId="219" priority="13" operator="lessThan">
      <formula>$C$20</formula>
    </cfRule>
    <cfRule type="cellIs" dxfId="218" priority="14" operator="greaterThan">
      <formula>$C$20</formula>
    </cfRule>
  </conditionalFormatting>
  <conditionalFormatting sqref="L38">
    <cfRule type="cellIs" dxfId="217" priority="11" operator="lessThan">
      <formula>$C$19</formula>
    </cfRule>
    <cfRule type="cellIs" dxfId="216" priority="12" operator="greaterThan">
      <formula>$C$19</formula>
    </cfRule>
  </conditionalFormatting>
  <conditionalFormatting sqref="L37">
    <cfRule type="cellIs" dxfId="215" priority="9" operator="lessThan">
      <formula>$C$17</formula>
    </cfRule>
    <cfRule type="cellIs" dxfId="214" priority="10" operator="greaterThan">
      <formula>$C$17</formula>
    </cfRule>
  </conditionalFormatting>
  <conditionalFormatting sqref="L36">
    <cfRule type="cellIs" dxfId="213" priority="7" operator="lessThan">
      <formula>$C$7</formula>
    </cfRule>
    <cfRule type="cellIs" dxfId="212" priority="8" operator="greaterThan">
      <formula>$C$7</formula>
    </cfRule>
  </conditionalFormatting>
  <conditionalFormatting sqref="L41">
    <cfRule type="cellIs" dxfId="211" priority="5" operator="lessThan">
      <formula>$C$20</formula>
    </cfRule>
    <cfRule type="cellIs" dxfId="210" priority="6" operator="greaterThan">
      <formula>$C$20</formula>
    </cfRule>
  </conditionalFormatting>
  <conditionalFormatting sqref="L42">
    <cfRule type="cellIs" dxfId="209" priority="3" operator="lessThan">
      <formula>$C$27</formula>
    </cfRule>
    <cfRule type="cellIs" dxfId="208" priority="4" operator="greaterThan">
      <formula>$C$27</formula>
    </cfRule>
  </conditionalFormatting>
  <conditionalFormatting sqref="L43:L45">
    <cfRule type="cellIs" dxfId="207" priority="1" operator="lessThan">
      <formula>$C$7</formula>
    </cfRule>
    <cfRule type="cellIs" dxfId="20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0.26756158896893162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27.030348165687123</v>
      </c>
      <c r="K4" s="4">
        <f>(J4/D13-1)</f>
        <v>-0.2140064144756666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0.61942439000000005</v>
      </c>
      <c r="C6" s="40">
        <v>0</v>
      </c>
      <c r="D6" s="40">
        <f>(B6*C6)</f>
        <v>0</v>
      </c>
      <c r="E6" s="38">
        <f>(B6*J3)</f>
        <v>0.16573417403451121</v>
      </c>
      <c r="M6" t="s">
        <v>11</v>
      </c>
      <c r="N6" s="1">
        <f>($B$13/5)</f>
        <v>20.204954134000001</v>
      </c>
      <c r="O6" s="38">
        <f>($S$7*Params!K8)</f>
        <v>0.45077040430278165</v>
      </c>
      <c r="P6" s="38">
        <f>(O6*N6)</f>
        <v>9.1077953439023407</v>
      </c>
      <c r="R6" s="2">
        <f>(B6)</f>
        <v>0.61942439000000005</v>
      </c>
      <c r="S6" s="40">
        <v>0</v>
      </c>
      <c r="T6" s="40">
        <f>(D6)</f>
        <v>0</v>
      </c>
      <c r="U6" s="38">
        <f>(R6*J3)</f>
        <v>0.16573417403451121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20.204954134000001</v>
      </c>
      <c r="O7" s="38">
        <f>($S$7*Params!K9)</f>
        <v>0.55479434375726977</v>
      </c>
      <c r="P7" s="38">
        <f>(O7*N7)</f>
        <v>11.209594269418266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20.204954134000001</v>
      </c>
      <c r="O8" s="38">
        <f>($C$7*Params!K10)</f>
        <v>0.76284222266624591</v>
      </c>
      <c r="P8" s="38">
        <f>(O8*N8)</f>
        <v>15.413192120450114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20.204954134000001</v>
      </c>
      <c r="O9" s="38">
        <f>($C$7*Params!K11)</f>
        <v>1.3869858593931743</v>
      </c>
      <c r="P9" s="38">
        <f>(O9*N9)</f>
        <v>28.023985673545663</v>
      </c>
    </row>
    <row r="10" spans="2:21">
      <c r="N10" s="1"/>
      <c r="P10" s="38"/>
    </row>
    <row r="11" spans="2:21">
      <c r="P11" s="38">
        <f>(SUM(P6:P9))</f>
        <v>63.754567407316387</v>
      </c>
    </row>
    <row r="12" spans="2:21">
      <c r="F12" t="s">
        <v>9</v>
      </c>
      <c r="G12" s="35">
        <f>(D13/B13)</f>
        <v>0.34041192434215894</v>
      </c>
    </row>
    <row r="13" spans="2:21">
      <c r="B13" s="1">
        <f>(SUM(B5:B12))</f>
        <v>101.02477067000001</v>
      </c>
      <c r="D13" s="38">
        <f>(SUM(D5:D12))</f>
        <v>34.390036590000001</v>
      </c>
      <c r="R13" s="1">
        <f>(SUM(R5:R12))</f>
        <v>101.02477067000001</v>
      </c>
      <c r="T13" s="38">
        <f>(SUM(T5:T12))</f>
        <v>34.390036590000001</v>
      </c>
    </row>
  </sheetData>
  <conditionalFormatting sqref="C5 C7 G12 S5 S7">
    <cfRule type="cellIs" dxfId="205" priority="15" operator="lessThan">
      <formula>$J$3</formula>
    </cfRule>
    <cfRule type="cellIs" dxfId="204" priority="16" operator="greaterThan">
      <formula>$J$3</formula>
    </cfRule>
  </conditionalFormatting>
  <conditionalFormatting sqref="O6:O9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6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0.10400446606565469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6.5794817406302819</v>
      </c>
      <c r="K4" s="4">
        <f>(J4/D14-1)</f>
        <v>-0.33039153191716453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0.51872132000000004</v>
      </c>
      <c r="C6" s="40">
        <v>0</v>
      </c>
      <c r="D6" s="40">
        <f>(B6*C6)</f>
        <v>0</v>
      </c>
      <c r="E6" s="38">
        <f>(B6*J3)</f>
        <v>5.3949333923471614E-2</v>
      </c>
      <c r="M6" t="s">
        <v>11</v>
      </c>
      <c r="N6" s="29">
        <f>($B$14/5)</f>
        <v>12.652306174</v>
      </c>
      <c r="O6" s="38">
        <f>($C$5*Params!K8)</f>
        <v>0.21940472231459929</v>
      </c>
      <c r="P6" s="38">
        <f>(O6*N6)</f>
        <v>2.77597572274576</v>
      </c>
      <c r="R6" s="25">
        <f>(B6)</f>
        <v>0.51872132000000004</v>
      </c>
      <c r="S6" s="40">
        <v>0</v>
      </c>
      <c r="T6" s="40">
        <f>(D6)</f>
        <v>0</v>
      </c>
      <c r="U6" s="38">
        <f>(E6)</f>
        <v>5.3949333923471614E-2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12.652306174</v>
      </c>
      <c r="O7" s="38">
        <f>($C$5*Params!K9)</f>
        <v>0.27003658131027602</v>
      </c>
      <c r="P7" s="38">
        <f>(O7*N7)</f>
        <v>3.4165855049178582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12.652306174</v>
      </c>
      <c r="O8" s="38">
        <f>($C$5*Params!K10)</f>
        <v>0.37130029930162955</v>
      </c>
      <c r="P8" s="38">
        <f>(O8*N8)</f>
        <v>4.6978050692620554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12.652306174</v>
      </c>
      <c r="O9" s="38">
        <f>($C$5*Params!K11)</f>
        <v>0.67509145327569009</v>
      </c>
      <c r="P9" s="38">
        <f>(O9*N9)</f>
        <v>8.5414637622946454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19.431830059220317</v>
      </c>
    </row>
    <row r="13" spans="2:21">
      <c r="F13" t="s">
        <v>9</v>
      </c>
      <c r="G13" s="38">
        <f>(D14/B14)</f>
        <v>0.15532131241325428</v>
      </c>
    </row>
    <row r="14" spans="2:21">
      <c r="B14" s="29">
        <f>(SUM(B5:B13))</f>
        <v>63.261530870000001</v>
      </c>
      <c r="D14" s="38">
        <f>(SUM(D5:D13))</f>
        <v>9.8258639999999993</v>
      </c>
    </row>
    <row r="17" spans="11:20">
      <c r="N17" s="29"/>
      <c r="R17" s="29">
        <f>(SUM(R5:R16))</f>
        <v>63.261530870000001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C9:C10">
    <cfRule type="cellIs" dxfId="197" priority="11" operator="lessThan">
      <formula>$J$3</formula>
    </cfRule>
    <cfRule type="cellIs" dxfId="196" priority="12" operator="greaterThan">
      <formula>$J$3</formula>
    </cfRule>
  </conditionalFormatting>
  <conditionalFormatting sqref="O6:O9"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 S7:S8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O6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3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2023-10-03T07:04:34Z</dcterms:modified>
</cp:coreProperties>
</file>