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49"/>
  <c r="K2"/>
  <c r="C47"/>
  <c r="T2"/>
  <c r="C27" i="2"/>
  <c r="Q2" i="1" l="1"/>
  <c r="C25"/>
  <c r="C14" l="1"/>
  <c r="C4"/>
  <c r="C37"/>
  <c r="C21"/>
  <c r="C44" l="1"/>
  <c r="C48" l="1"/>
  <c r="C46" l="1"/>
  <c r="C50"/>
  <c r="C17"/>
  <c r="C19"/>
  <c r="C45" l="1"/>
  <c r="C36" l="1"/>
  <c r="C34" l="1"/>
  <c r="C40" l="1"/>
  <c r="C52" l="1"/>
  <c r="C30" l="1"/>
  <c r="C32"/>
  <c r="C41" l="1"/>
  <c r="C42" l="1"/>
  <c r="C29" l="1"/>
  <c r="C51" l="1"/>
  <c r="C39" l="1"/>
  <c r="C33" l="1"/>
  <c r="C38"/>
  <c r="C35"/>
  <c r="C22" l="1"/>
  <c r="C20"/>
  <c r="C23" l="1"/>
  <c r="C27" l="1"/>
  <c r="C43" l="1"/>
  <c r="C16" l="1"/>
  <c r="C15" l="1"/>
  <c r="C13"/>
  <c r="C12" l="1"/>
  <c r="C28" l="1"/>
  <c r="C18" l="1"/>
  <c r="C24" l="1"/>
  <c r="C26" l="1"/>
  <c r="C31" l="1"/>
  <c r="C7" l="1"/>
  <c r="D52" l="1"/>
  <c r="D25"/>
  <c r="D38"/>
  <c r="D15"/>
  <c r="D26"/>
  <c r="D30"/>
  <c r="D22"/>
  <c r="D44"/>
  <c r="D31"/>
  <c r="D47"/>
  <c r="D21"/>
  <c r="D40"/>
  <c r="D12"/>
  <c r="M8"/>
  <c r="D41"/>
  <c r="Q3"/>
  <c r="D18"/>
  <c r="D24"/>
  <c r="D28"/>
  <c r="D42"/>
  <c r="D50"/>
  <c r="D39"/>
  <c r="N9"/>
  <c r="D32"/>
  <c r="D14"/>
  <c r="D23"/>
  <c r="D13"/>
  <c r="D7"/>
  <c r="E7" s="1"/>
  <c r="D33"/>
  <c r="D46"/>
  <c r="D35"/>
  <c r="D49"/>
  <c r="D20"/>
  <c r="N8"/>
  <c r="D45"/>
  <c r="D19"/>
  <c r="D43"/>
  <c r="D34"/>
  <c r="D17"/>
  <c r="D51"/>
  <c r="M9"/>
  <c r="D48"/>
  <c r="D16"/>
  <c r="D36"/>
  <c r="D29"/>
  <c r="D27"/>
  <c r="D37"/>
  <c r="N10" l="1"/>
  <c r="M10"/>
  <c r="M11" l="1"/>
  <c r="N11"/>
  <c r="N12" l="1"/>
  <c r="M12"/>
  <c r="M13" l="1"/>
  <c r="N13"/>
  <c r="N14" l="1"/>
  <c r="M14"/>
  <c r="M15" l="1"/>
  <c r="N15"/>
  <c r="M16" l="1"/>
  <c r="N16"/>
  <c r="N17" l="1"/>
  <c r="M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M26" l="1"/>
  <c r="N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<sst xmlns="http://schemas.openxmlformats.org/spreadsheetml/2006/main" count="104" uniqueCount="64">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</sst>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1212.1827241699568</c:v>
                </c:pt>
                <c:pt idx="1">
                  <c:v>1188.1455574775441</c:v>
                </c:pt>
                <c:pt idx="2">
                  <c:v>352.13</c:v>
                </c:pt>
                <c:pt idx="3">
                  <c:v>260.04613957457536</c:v>
                </c:pt>
                <c:pt idx="4">
                  <c:v>1018.409766718268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1212.1827241699568</v>
          </cell>
        </row>
      </sheetData>
      <sheetData sheetId="1">
        <row r="4">
          <cell r="J4">
            <v>1188.1455574775441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2.8717700346960147</v>
          </cell>
        </row>
      </sheetData>
      <sheetData sheetId="4">
        <row r="47">
          <cell r="M47">
            <v>117.75</v>
          </cell>
          <cell r="O47">
            <v>1.6504558525593609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40.045915726252687</v>
          </cell>
        </row>
      </sheetData>
      <sheetData sheetId="8">
        <row r="4">
          <cell r="J4">
            <v>11.645277618607352</v>
          </cell>
        </row>
      </sheetData>
      <sheetData sheetId="9">
        <row r="4">
          <cell r="J4">
            <v>21.614540503260582</v>
          </cell>
        </row>
      </sheetData>
      <sheetData sheetId="10">
        <row r="4">
          <cell r="J4">
            <v>12.873621574995596</v>
          </cell>
        </row>
      </sheetData>
      <sheetData sheetId="11">
        <row r="4">
          <cell r="J4">
            <v>51.855973468059453</v>
          </cell>
        </row>
      </sheetData>
      <sheetData sheetId="12">
        <row r="4">
          <cell r="J4">
            <v>3.5378210628126627</v>
          </cell>
        </row>
      </sheetData>
      <sheetData sheetId="13">
        <row r="4">
          <cell r="J4">
            <v>167.16783559548958</v>
          </cell>
        </row>
      </sheetData>
      <sheetData sheetId="14">
        <row r="4">
          <cell r="J4">
            <v>5.5309827589159744</v>
          </cell>
        </row>
      </sheetData>
      <sheetData sheetId="15">
        <row r="4">
          <cell r="J4">
            <v>38.270332885191792</v>
          </cell>
        </row>
      </sheetData>
      <sheetData sheetId="16">
        <row r="4">
          <cell r="J4">
            <v>5.6218706483034824</v>
          </cell>
        </row>
      </sheetData>
      <sheetData sheetId="17">
        <row r="4">
          <cell r="J4">
            <v>13.441414650518704</v>
          </cell>
        </row>
      </sheetData>
      <sheetData sheetId="18">
        <row r="4">
          <cell r="J4">
            <v>11.452738679034097</v>
          </cell>
        </row>
      </sheetData>
      <sheetData sheetId="19">
        <row r="4">
          <cell r="J4">
            <v>7.7320480905696396</v>
          </cell>
        </row>
      </sheetData>
      <sheetData sheetId="20">
        <row r="4">
          <cell r="J4">
            <v>11.446480001628387</v>
          </cell>
        </row>
      </sheetData>
      <sheetData sheetId="21">
        <row r="4">
          <cell r="J4">
            <v>3.5632220303647828</v>
          </cell>
        </row>
      </sheetData>
      <sheetData sheetId="22">
        <row r="4">
          <cell r="J4">
            <v>18.715546200912058</v>
          </cell>
        </row>
      </sheetData>
      <sheetData sheetId="23">
        <row r="4">
          <cell r="J4">
            <v>44.395224623979182</v>
          </cell>
        </row>
      </sheetData>
      <sheetData sheetId="24">
        <row r="4">
          <cell r="J4">
            <v>1.8244419731409423</v>
          </cell>
        </row>
      </sheetData>
      <sheetData sheetId="25">
        <row r="4">
          <cell r="J4">
            <v>38.51791054316336</v>
          </cell>
        </row>
      </sheetData>
      <sheetData sheetId="26">
        <row r="4">
          <cell r="J4">
            <v>42.180258809282257</v>
          </cell>
        </row>
      </sheetData>
      <sheetData sheetId="27">
        <row r="4">
          <cell r="J4">
            <v>2.1986264103954793</v>
          </cell>
        </row>
      </sheetData>
      <sheetData sheetId="28">
        <row r="4">
          <cell r="J4">
            <v>4.3284719596720596</v>
          </cell>
        </row>
      </sheetData>
      <sheetData sheetId="29">
        <row r="4">
          <cell r="J4">
            <v>260.04613957457536</v>
          </cell>
        </row>
      </sheetData>
      <sheetData sheetId="30">
        <row r="4">
          <cell r="J4">
            <v>0.93143720420439557</v>
          </cell>
        </row>
      </sheetData>
      <sheetData sheetId="31">
        <row r="4">
          <cell r="J4">
            <v>11.824718385826241</v>
          </cell>
        </row>
      </sheetData>
      <sheetData sheetId="32">
        <row r="4">
          <cell r="J4">
            <v>18.464241802940144</v>
          </cell>
        </row>
      </sheetData>
      <sheetData sheetId="33">
        <row r="4">
          <cell r="J4">
            <v>4.0699552166136481</v>
          </cell>
        </row>
      </sheetData>
      <sheetData sheetId="34">
        <row r="4">
          <cell r="J4">
            <v>2.2149164977272382</v>
          </cell>
        </row>
      </sheetData>
      <sheetData sheetId="35">
        <row r="4">
          <cell r="J4">
            <v>2.6149223091509919</v>
          </cell>
        </row>
      </sheetData>
      <sheetData sheetId="36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2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35</f>
        <v>35</v>
      </c>
      <c r="J2" t="s">
        <v>6</v>
      </c>
      <c r="K2" s="9">
        <f>10.78+37.53</f>
        <v>48.31</v>
      </c>
      <c r="M2" t="s">
        <v>59</v>
      </c>
      <c r="N2" s="9">
        <f>352.13</f>
        <v>352.13</v>
      </c>
      <c r="P2" t="s">
        <v>8</v>
      </c>
      <c r="Q2" s="10">
        <f>N2+K2+H2</f>
        <v>435.44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0.10802512276315523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SUM(C12:C52)</f>
        <v>4030.9141879403455</v>
      </c>
      <c r="D7" s="20">
        <f>(C7*[1]Feuil1!$K$2-C4)/C4</f>
        <v>0.42962261098886578</v>
      </c>
      <c r="E7" s="31">
        <f>C7-C7/(1+D7)</f>
        <v>1211.3489705490415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1212.1827241699568</v>
      </c>
    </row>
    <row r="9" spans="2:20">
      <c r="M9" s="17" t="str">
        <f>IF(C13&gt;C7*[2]Params!F8,B13,"Others")</f>
        <v>BTC</v>
      </c>
      <c r="N9" s="18">
        <f>IF(C13&gt;C7*0.1,C13,C7)</f>
        <v>1188.1455574775441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352.13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260.04613957457536</v>
      </c>
    </row>
    <row r="12" spans="2:20">
      <c r="B12" s="7" t="s">
        <v>19</v>
      </c>
      <c r="C12" s="1">
        <f>[2]ETH!J4</f>
        <v>1212.1827241699568</v>
      </c>
      <c r="D12" s="20">
        <f>C12/$C$7</f>
        <v>0.30072154048740474</v>
      </c>
      <c r="M12" s="17" t="str">
        <f>IF(OR(M11="",M11="Others"),"",IF(C16&gt;C7*[2]Params!F8,B16,"Others"))</f>
        <v>Others</v>
      </c>
      <c r="N12" s="21">
        <f>IF(OR(M11="",M11="Others"),"",IF(C16&gt;$C$7*[2]Params!F$8,C16,SUM(C16:C52)))</f>
        <v>1018.409766718268</v>
      </c>
    </row>
    <row r="13" spans="2:20">
      <c r="B13" s="7" t="s">
        <v>4</v>
      </c>
      <c r="C13" s="1">
        <f>[2]BTC!J4</f>
        <v>1188.1455574775441</v>
      </c>
      <c r="D13" s="20">
        <f t="shared" ref="D13:D52" si="0">C13/$C$7</f>
        <v>0.29475833572250876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352.13</v>
      </c>
      <c r="D14" s="20">
        <f t="shared" si="0"/>
        <v>8.735735458063075E-2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260.04613957457536</v>
      </c>
      <c r="D15" s="20">
        <f t="shared" si="0"/>
        <v>6.4512943578054621E-2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167.16783559548958</v>
      </c>
      <c r="D16" s="20">
        <f t="shared" si="0"/>
        <v>4.1471444888512107E-2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3.4731575387749708E-2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2.9211735727910915E-2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1.5517571717883887E-2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51.855973468059453</v>
      </c>
      <c r="D20" s="20">
        <f t="shared" si="0"/>
        <v>1.2864568941507538E-2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6</v>
      </c>
      <c r="C21" s="1">
        <f>$K$2</f>
        <v>48.31</v>
      </c>
      <c r="D21" s="20">
        <f t="shared" si="0"/>
        <v>1.1984874335587059E-2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22" t="s">
        <v>32</v>
      </c>
      <c r="C22" s="9">
        <f>[2]MATIC!$J$4</f>
        <v>44.395224623979182</v>
      </c>
      <c r="D22" s="20">
        <f t="shared" si="0"/>
        <v>1.1013686363455823E-2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38</v>
      </c>
      <c r="C23" s="9">
        <f>[2]NEAR!$J$4</f>
        <v>42.180258809282257</v>
      </c>
      <c r="D23" s="20">
        <f t="shared" si="0"/>
        <v>1.0464191705067002E-2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45</v>
      </c>
      <c r="C24" s="9">
        <f>[2]ADA!$J$4</f>
        <v>40.045915726252687</v>
      </c>
      <c r="D24" s="20">
        <f t="shared" si="0"/>
        <v>9.9346981501272618E-3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7" t="s">
        <v>5</v>
      </c>
      <c r="C25" s="1">
        <f>H$2</f>
        <v>35</v>
      </c>
      <c r="D25" s="20">
        <f t="shared" si="0"/>
        <v>8.682893846937427E-3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38.51791054316336</v>
      </c>
      <c r="D26" s="20">
        <f t="shared" si="0"/>
        <v>9.5556265272034105E-3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38.270332885191792</v>
      </c>
      <c r="D27" s="20">
        <f t="shared" si="0"/>
        <v>9.4942067979736817E-3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21.614540503260582</v>
      </c>
      <c r="D28" s="20">
        <f t="shared" si="0"/>
        <v>5.3621931640040312E-3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18.715546200912058</v>
      </c>
      <c r="D29" s="20">
        <f t="shared" si="0"/>
        <v>4.6430028842849268E-3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18.464241802940144</v>
      </c>
      <c r="D30" s="20">
        <f t="shared" si="0"/>
        <v>4.5806586154032514E-3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53</v>
      </c>
      <c r="C31" s="9">
        <f>[2]ICP!$J$4</f>
        <v>13.441414650518704</v>
      </c>
      <c r="D31" s="20">
        <f t="shared" si="0"/>
        <v>3.3345821875178125E-3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12.873621574995596</v>
      </c>
      <c r="D32" s="20">
        <f t="shared" si="0"/>
        <v>3.1937225588951476E-3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11.824718385826241</v>
      </c>
      <c r="D33" s="20">
        <f t="shared" si="0"/>
        <v>2.9335078432588149E-3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46</v>
      </c>
      <c r="C34" s="9">
        <f>[2]ALGO!$J$4</f>
        <v>11.645277618607352</v>
      </c>
      <c r="D34" s="20">
        <f t="shared" si="0"/>
        <v>2.8889916965852544E-3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11.452738679034097</v>
      </c>
      <c r="D35" s="20">
        <f t="shared" si="0"/>
        <v>2.8412261201933549E-3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11.446480001628387</v>
      </c>
      <c r="D36" s="20">
        <f t="shared" si="0"/>
        <v>2.8396734507208981E-3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2.604868154081228E-3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7.7320480905696396</v>
      </c>
      <c r="D38" s="20">
        <f t="shared" si="0"/>
        <v>1.9181872225666114E-3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5.6218706483034824</v>
      </c>
      <c r="D39" s="20">
        <f t="shared" si="0"/>
        <v>1.3946887445837838E-3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5.5309827589159744</v>
      </c>
      <c r="D40" s="20">
        <f t="shared" si="0"/>
        <v>1.3721410332831001E-3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56</v>
      </c>
      <c r="C41" s="9">
        <f>[2]SHIB!$J$4</f>
        <v>4.3284719596720596</v>
      </c>
      <c r="D41" s="20">
        <f t="shared" si="0"/>
        <v>1.0738189298650776E-3</v>
      </c>
      <c r="M41" s="17" t="str">
        <f>IF(OR(M40="",M40="Others"),"",IF(C45&gt;$C$7*[2]Params!F26,B45,"Others"))</f>
        <v/>
      </c>
      <c r="N41" s="18" t="str">
        <f>IF(OR(M40="",M40="Others"),"",IF(C45&gt;$C$7*[2]Params!F$8,C45,SUM(C45:C67)))</f>
        <v/>
      </c>
    </row>
    <row r="42" spans="2:14">
      <c r="B42" s="22" t="s">
        <v>37</v>
      </c>
      <c r="C42" s="9">
        <f>[2]GRT!$J$4</f>
        <v>4.0699552166136481</v>
      </c>
      <c r="D42" s="20">
        <f t="shared" si="0"/>
        <v>1.0096854030755865E-3</v>
      </c>
      <c r="M42" s="17" t="str">
        <f>IF(OR(M41="",M41="Others"),"",IF(C46&gt;$C$7*[2]Params!F27,B46,"Others"))</f>
        <v/>
      </c>
      <c r="N42" s="18" t="str">
        <f>IF(OR(M41="",M41="Others"),"",IF(C46&gt;$C$7*[2]Params!F$8,C46,SUM(C46:C68)))</f>
        <v/>
      </c>
    </row>
    <row r="43" spans="2:14">
      <c r="B43" s="22" t="s">
        <v>23</v>
      </c>
      <c r="C43" s="9">
        <f>[2]LUNA!J4</f>
        <v>3.5632220303647828</v>
      </c>
      <c r="D43" s="20">
        <f t="shared" si="0"/>
        <v>8.8397367550646449E-4</v>
      </c>
    </row>
    <row r="44" spans="2:14">
      <c r="B44" s="22" t="s">
        <v>36</v>
      </c>
      <c r="C44" s="9">
        <f>[2]AMP!$J$4</f>
        <v>3.5378210628126627</v>
      </c>
      <c r="D44" s="20">
        <f t="shared" si="0"/>
        <v>8.7767213536747702E-4</v>
      </c>
    </row>
    <row r="45" spans="2:14">
      <c r="B45" s="7" t="s">
        <v>25</v>
      </c>
      <c r="C45" s="1">
        <f>[2]POLIS!J4</f>
        <v>2.8717700346960147</v>
      </c>
      <c r="D45" s="20">
        <f t="shared" si="0"/>
        <v>7.1243641040232301E-4</v>
      </c>
    </row>
    <row r="46" spans="2:14">
      <c r="B46" s="22" t="s">
        <v>40</v>
      </c>
      <c r="C46" s="9">
        <f>[2]SHPING!$J$4</f>
        <v>2.6149223091509919</v>
      </c>
      <c r="D46" s="20">
        <f t="shared" si="0"/>
        <v>6.4871693795275868E-4</v>
      </c>
    </row>
    <row r="47" spans="2:14">
      <c r="B47" s="22" t="s">
        <v>62</v>
      </c>
      <c r="C47" s="10">
        <f>[2]SEI!$J$4</f>
        <v>2.1986264103954793</v>
      </c>
      <c r="D47" s="20">
        <f t="shared" si="0"/>
        <v>5.4544113515820085E-4</v>
      </c>
    </row>
    <row r="48" spans="2:14">
      <c r="B48" s="22" t="s">
        <v>50</v>
      </c>
      <c r="C48" s="9">
        <f>[2]KAVA!$J$4</f>
        <v>2.2149164977272382</v>
      </c>
      <c r="D48" s="20">
        <f t="shared" si="0"/>
        <v>5.494824237027438E-4</v>
      </c>
    </row>
    <row r="49" spans="2:4">
      <c r="B49" s="22" t="s">
        <v>63</v>
      </c>
      <c r="C49" s="10">
        <f>[2]MEME!$J$4</f>
        <v>1.8244419731409423</v>
      </c>
      <c r="D49" s="20">
        <f t="shared" si="0"/>
        <v>4.5261245664799613E-4</v>
      </c>
    </row>
    <row r="50" spans="2:4">
      <c r="B50" s="7" t="s">
        <v>27</v>
      </c>
      <c r="C50" s="1">
        <f>[2]Ayman!$E$9</f>
        <v>1.6967935999999999</v>
      </c>
      <c r="D50" s="20">
        <f t="shared" si="0"/>
        <v>4.2094510597036583E-4</v>
      </c>
    </row>
    <row r="51" spans="2:4">
      <c r="B51" s="7" t="s">
        <v>28</v>
      </c>
      <c r="C51" s="1">
        <f>[2]ATLAS!O47</f>
        <v>1.6504558525593609</v>
      </c>
      <c r="D51" s="20">
        <f t="shared" si="0"/>
        <v>4.0944951333798685E-4</v>
      </c>
    </row>
    <row r="52" spans="2:4">
      <c r="B52" s="22" t="s">
        <v>43</v>
      </c>
      <c r="C52" s="9">
        <f>[2]TRX!$J$4</f>
        <v>0.93143720420439557</v>
      </c>
      <c r="D52" s="20">
        <f t="shared" si="0"/>
        <v>2.3107343911985559E-4</v>
      </c>
    </row>
  </sheetData>
  <autoFilter ref="B11:C11">
    <sortState ref="B12:C52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2023-12-18T09:49:39Z</dcterms:modified>
</cp:coreProperties>
</file>