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N2"/>
  <c r="T2"/>
  <c r="K2" l="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28" i="2"/>
  <c r="Q2" i="1" l="1"/>
  <c r="C40"/>
  <c r="C30" l="1"/>
  <c r="C14"/>
  <c r="C4"/>
  <c r="C37"/>
  <c r="C20"/>
  <c r="C48" l="1"/>
  <c r="C44" l="1"/>
  <c r="C28" l="1"/>
  <c r="C35" l="1"/>
  <c r="C54"/>
  <c r="C24"/>
  <c r="C47"/>
  <c r="C29"/>
  <c r="C45" l="1"/>
  <c r="C36" l="1"/>
  <c r="C55"/>
  <c r="C15"/>
  <c r="C31"/>
  <c r="C42"/>
  <c r="C39"/>
  <c r="C52"/>
  <c r="C33"/>
  <c r="C46"/>
  <c r="C22"/>
  <c r="C27"/>
  <c r="C25"/>
  <c r="C53"/>
  <c r="C18"/>
  <c r="C49"/>
  <c r="C19"/>
  <c r="C34" l="1"/>
  <c r="C16"/>
  <c r="C21"/>
  <c r="C50" l="1"/>
  <c r="C43"/>
  <c r="C41"/>
  <c r="C12"/>
  <c r="C23" l="1"/>
  <c r="C51" l="1"/>
  <c r="C13" l="1"/>
  <c r="C17"/>
  <c r="C38" l="1"/>
  <c r="C32" l="1"/>
  <c r="C26" l="1"/>
  <c r="C7"/>
  <c r="D18" l="1"/>
  <c r="D39"/>
  <c r="D48"/>
  <c r="D26"/>
  <c r="D27"/>
  <c r="D43"/>
  <c r="D47"/>
  <c r="D37"/>
  <c r="D35"/>
  <c r="D41"/>
  <c r="D19"/>
  <c r="M9"/>
  <c r="D29"/>
  <c r="D44"/>
  <c r="N8"/>
  <c r="D42"/>
  <c r="D25"/>
  <c r="D24"/>
  <c r="D55"/>
  <c r="D22"/>
  <c r="D54"/>
  <c r="D50"/>
  <c r="D40"/>
  <c r="D38"/>
  <c r="N9"/>
  <c r="D30"/>
  <c r="D17"/>
  <c r="D46"/>
  <c r="D7"/>
  <c r="E7" s="1"/>
  <c r="D51"/>
  <c r="M8"/>
  <c r="D20"/>
  <c r="D34"/>
  <c r="D33"/>
  <c r="D14"/>
  <c r="D49"/>
  <c r="D45"/>
  <c r="D16"/>
  <c r="D31"/>
  <c r="Q3"/>
  <c r="D12"/>
  <c r="D52"/>
  <c r="D36"/>
  <c r="D15"/>
  <c r="D23"/>
  <c r="D21"/>
  <c r="D53"/>
  <c r="D28"/>
  <c r="D13"/>
  <c r="D32"/>
  <c r="N10" l="1"/>
  <c r="M10"/>
  <c r="N11" l="1"/>
  <c r="M11"/>
  <c r="M12" l="1"/>
  <c r="N12"/>
  <c r="M13" l="1"/>
  <c r="N13"/>
  <c r="M14" l="1"/>
  <c r="N14"/>
  <c r="N15" l="1"/>
  <c r="M15"/>
  <c r="N16" l="1"/>
  <c r="M16"/>
  <c r="M17" l="1"/>
  <c r="N17"/>
  <c r="M18" l="1"/>
  <c r="N18"/>
  <c r="M19" l="1"/>
  <c r="N19"/>
  <c r="N20" l="1"/>
  <c r="M20"/>
  <c r="M21" l="1"/>
  <c r="N21"/>
  <c r="M22" l="1"/>
  <c r="N22"/>
  <c r="N23" l="1"/>
  <c r="M23"/>
  <c r="N24" l="1"/>
  <c r="M24"/>
  <c r="M25" l="1"/>
  <c r="N25"/>
  <c r="N26" l="1"/>
  <c r="M26"/>
  <c r="N27" l="1"/>
  <c r="M27"/>
  <c r="M28" l="1"/>
  <c r="N28"/>
  <c r="N29" l="1"/>
  <c r="M29"/>
  <c r="N30" l="1"/>
  <c r="M30"/>
  <c r="M31" l="1"/>
  <c r="N31"/>
  <c r="M32" l="1"/>
  <c r="N32"/>
  <c r="M33" l="1"/>
  <c r="N33"/>
  <c r="M34" l="1"/>
  <c r="N34"/>
  <c r="N35" l="1"/>
  <c r="M35"/>
  <c r="N36" l="1"/>
  <c r="M36"/>
  <c r="N37" l="1"/>
  <c r="M37"/>
  <c r="M38" l="1"/>
  <c r="N38"/>
  <c r="N39" l="1"/>
  <c r="M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<sst xmlns="http://schemas.openxmlformats.org/spreadsheetml/2006/main" count="110" uniqueCount="68">
  <si>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</si>
  <si>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</si>
  <si>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</si>
  <si>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</si>
  <si>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</si>
  <si>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</si>
  <si>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</si>
  <si>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</si>
  <si>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</si>
  <si>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</si>
  <si>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</si>
  <si>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</si>
  <si>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</si>
  <si>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</si>
  <si>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</si>
  <si>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</si>
  <si>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</si>
  <si>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</si>
  <si>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</si>
  <si>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</si>
  <si>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</si>
  <si>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</si>
  <si>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</si>
  <si>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</si>
  <si>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</si>
  <si>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</si>
  <si>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</si>
  <si>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</si>
  <si>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</si>
  <si>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</si>
  <si>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</si>
  <si>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</si>
  <si>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</si>
  <si>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</si>
  <si>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</si>
  <si>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</si>
  <si>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</si>
  <si>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</si>
  <si>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</si>
  <si>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</si>
  <si>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</si>
  <si>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</si>
  <si>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</si>
  <si>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</si>
  <si>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</si>
  <si>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</si>
  <si>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</si>
  <si>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</si>
  <si>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</si>
  <si>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</si>
  <si>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</si>
  <si>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</si>
  <si>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</si>
  <si>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</si>
  <si>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</si>
  <si>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</si>
  <si>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</si>
  <si>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</si>
  <si>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</si>
  <si>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</si>
  <si>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</si>
  <si>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</si>
  <si>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</si>
  <si>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</si>
  <si>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</si>
  <si>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</si>
  <si>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</si>
  <si>
    <t>16/1/2024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</si>
</sst>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6"/>
                <c:pt idx="0">
                  <c:v>ETH</c:v>
                </c:pt>
                <c:pt idx="1">
                  <c:v>BTC</c:v>
                </c:pt>
                <c:pt idx="2">
                  <c:v>FDUSD</c:v>
                </c:pt>
                <c:pt idx="3">
                  <c:v>SOL</c:v>
                </c:pt>
                <c:pt idx="4">
                  <c:v>BNB</c:v>
                </c:pt>
                <c:pt idx="5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1308.6518724471441</c:v>
                </c:pt>
                <c:pt idx="1">
                  <c:v>1249.0780008123766</c:v>
                </c:pt>
                <c:pt idx="2">
                  <c:v>530.76</c:v>
                </c:pt>
                <c:pt idx="3">
                  <c:v>233.0144323618544</c:v>
                </c:pt>
                <c:pt idx="4">
                  <c:v>225.667445414719</c:v>
                </c:pt>
                <c:pt idx="5">
                  <c:v>884.24505209260826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1308.6518724471441</v>
          </cell>
        </row>
      </sheetData>
      <sheetData sheetId="1">
        <row r="4">
          <cell r="J4">
            <v>1249.0780008123766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1.9583094540047816</v>
          </cell>
        </row>
      </sheetData>
      <sheetData sheetId="4">
        <row r="47">
          <cell r="M47">
            <v>146.44</v>
          </cell>
          <cell r="O47">
            <v>1.0644193462586102</v>
          </cell>
        </row>
      </sheetData>
      <sheetData sheetId="5">
        <row r="4">
          <cell r="C4">
            <v>-78.333333333333329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2.4749791766168694</v>
          </cell>
        </row>
      </sheetData>
      <sheetData sheetId="8">
        <row r="4">
          <cell r="J4">
            <v>37.470111940210316</v>
          </cell>
        </row>
      </sheetData>
      <sheetData sheetId="9">
        <row r="4">
          <cell r="J4">
            <v>10.692351703994092</v>
          </cell>
        </row>
      </sheetData>
      <sheetData sheetId="10">
        <row r="4">
          <cell r="J4">
            <v>20.033888512818386</v>
          </cell>
        </row>
      </sheetData>
      <sheetData sheetId="11">
        <row r="4">
          <cell r="J4">
            <v>11.343717365231262</v>
          </cell>
        </row>
      </sheetData>
      <sheetData sheetId="12">
        <row r="4">
          <cell r="J4">
            <v>43.80260583605925</v>
          </cell>
        </row>
      </sheetData>
      <sheetData sheetId="13">
        <row r="4">
          <cell r="J4">
            <v>3.7200892314964467</v>
          </cell>
        </row>
      </sheetData>
      <sheetData sheetId="14">
        <row r="4">
          <cell r="J4">
            <v>225.667445414719</v>
          </cell>
        </row>
      </sheetData>
      <sheetData sheetId="15">
        <row r="4">
          <cell r="J4">
            <v>5.1660350302053608</v>
          </cell>
        </row>
      </sheetData>
      <sheetData sheetId="16">
        <row r="4">
          <cell r="J4">
            <v>41.23269227559441</v>
          </cell>
        </row>
      </sheetData>
      <sheetData sheetId="17">
        <row r="4">
          <cell r="J4">
            <v>5.2366233404510654</v>
          </cell>
        </row>
      </sheetData>
      <sheetData sheetId="18">
        <row r="4">
          <cell r="J4">
            <v>4.0702832014497066</v>
          </cell>
        </row>
      </sheetData>
      <sheetData sheetId="19">
        <row r="4">
          <cell r="J4">
            <v>10.926944499643746</v>
          </cell>
        </row>
      </sheetData>
      <sheetData sheetId="20">
        <row r="4">
          <cell r="J4">
            <v>2.0033154658187442</v>
          </cell>
        </row>
      </sheetData>
      <sheetData sheetId="21">
        <row r="4">
          <cell r="J4">
            <v>14.302035204460326</v>
          </cell>
        </row>
      </sheetData>
      <sheetData sheetId="22">
        <row r="4">
          <cell r="J4">
            <v>9.3688774174090028</v>
          </cell>
        </row>
      </sheetData>
      <sheetData sheetId="23">
        <row r="4">
          <cell r="J4">
            <v>11.253300188230497</v>
          </cell>
        </row>
      </sheetData>
      <sheetData sheetId="24">
        <row r="4">
          <cell r="J4">
            <v>4.459662325574496</v>
          </cell>
        </row>
      </sheetData>
      <sheetData sheetId="25">
        <row r="4">
          <cell r="J4">
            <v>12.557763653517899</v>
          </cell>
        </row>
      </sheetData>
      <sheetData sheetId="26">
        <row r="4">
          <cell r="J4">
            <v>45.118808472197991</v>
          </cell>
        </row>
      </sheetData>
      <sheetData sheetId="27">
        <row r="4">
          <cell r="J4">
            <v>1.5184970448517292</v>
          </cell>
        </row>
      </sheetData>
      <sheetData sheetId="28">
        <row r="4">
          <cell r="J4">
            <v>36.846827415417891</v>
          </cell>
        </row>
      </sheetData>
      <sheetData sheetId="29">
        <row r="4">
          <cell r="J4">
            <v>44.650175234043459</v>
          </cell>
        </row>
      </sheetData>
      <sheetData sheetId="30">
        <row r="4">
          <cell r="J4">
            <v>2.2495431788866664</v>
          </cell>
        </row>
      </sheetData>
      <sheetData sheetId="31">
        <row r="4">
          <cell r="J4">
            <v>9.732372274277358</v>
          </cell>
        </row>
      </sheetData>
      <sheetData sheetId="32">
        <row r="4">
          <cell r="J4">
            <v>2.339207084726227</v>
          </cell>
        </row>
      </sheetData>
      <sheetData sheetId="33">
        <row r="4">
          <cell r="J4">
            <v>233.0144323618544</v>
          </cell>
        </row>
      </sheetData>
      <sheetData sheetId="34">
        <row r="4">
          <cell r="J4">
            <v>1.0212261216213034</v>
          </cell>
        </row>
      </sheetData>
      <sheetData sheetId="35">
        <row r="4">
          <cell r="J4">
            <v>11.336012915631636</v>
          </cell>
        </row>
      </sheetData>
      <sheetData sheetId="36">
        <row r="4">
          <cell r="J4">
            <v>16.334183762090056</v>
          </cell>
        </row>
      </sheetData>
      <sheetData sheetId="37">
        <row r="4">
          <cell r="J4">
            <v>19.67479899222867</v>
          </cell>
        </row>
      </sheetData>
      <sheetData sheetId="38">
        <row r="4">
          <cell r="J4">
            <v>18.225267494256588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68.98+5.53</f>
        <v>74.510000000000005</v>
      </c>
      <c r="J2" t="s">
        <v>6</v>
      </c>
      <c r="K2" s="9">
        <f>13.17+37.53</f>
        <v>50.7</v>
      </c>
      <c r="M2" t="s">
        <v>59</v>
      </c>
      <c r="N2" s="9">
        <f>530.76</f>
        <v>530.76</v>
      </c>
      <c r="P2" t="s">
        <v>8</v>
      </c>
      <c r="Q2" s="10">
        <f>N2+K2+H2</f>
        <v>655.97</v>
      </c>
      <c r="S2" s="7" t="s">
        <v>1</v>
      </c>
      <c r="T2" s="7">
        <f>2.61*3</f>
        <v>7.83</v>
      </c>
    </row>
    <row r="3" spans="2:20">
      <c r="B3" s="26"/>
      <c r="C3" s="11"/>
      <c r="D3" s="7"/>
      <c r="E3" s="7"/>
      <c r="Q3" s="30">
        <f>Q2/C7</f>
        <v>0.14802715003853104</v>
      </c>
    </row>
    <row r="4" spans="2:20">
      <c r="B4" t="s">
        <v>30</v>
      </c>
      <c r="C4" s="19">
        <f>Investissement!C28</f>
        <v>2692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4431.4168031287027</v>
      </c>
      <c r="D7" s="20">
        <f>(C7*[1]Feuil1!$K$2-C4)/C4</f>
        <v>0.49799007832359571</v>
      </c>
      <c r="E7" s="31">
        <f>C7-C7/(1+D7)</f>
        <v>1473.1750448869448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ETH</v>
      </c>
      <c r="N8" s="18">
        <f>IF(C12&gt;C7*Params!F8,C12,C7)</f>
        <v>1308.6518724471441</v>
      </c>
    </row>
    <row r="9" spans="2:20">
      <c r="M9" s="17" t="str">
        <f>IF(C13&gt;C7*Params!F8,B13,"Others")</f>
        <v>BTC</v>
      </c>
      <c r="N9" s="18">
        <f>IF(C13&gt;C7*0.1,C13,C7)</f>
        <v>1249.0780008123766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530.76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233.0144323618544</v>
      </c>
    </row>
    <row r="12" spans="2:20">
      <c r="B12" s="7" t="s">
        <v>19</v>
      </c>
      <c r="C12" s="1">
        <f>[2]ETH!J4</f>
        <v>1308.6518724471441</v>
      </c>
      <c r="D12" s="20">
        <f>C12/$C$7</f>
        <v>0.29531229640217993</v>
      </c>
      <c r="M12" s="17" t="str">
        <f>IF(OR(M11="",M11="Others"),"",IF(C16&gt;C7*Params!F8,B16,"Others"))</f>
        <v>BNB</v>
      </c>
      <c r="N12" s="21">
        <f>IF(OR(M11="",M11="Others"),"",IF(C16&gt;$C$7*Params!F$8,C16,SUM(C16:C57)))</f>
        <v>225.667445414719</v>
      </c>
    </row>
    <row r="13" spans="2:20">
      <c r="B13" s="7" t="s">
        <v>4</v>
      </c>
      <c r="C13" s="1">
        <f>[2]BTC!J4</f>
        <v>1249.0780008123766</v>
      </c>
      <c r="D13" s="20">
        <f t="shared" ref="D13:D55" si="0">C13/$C$7</f>
        <v>0.28186876935847988</v>
      </c>
      <c r="M13" s="17" t="str">
        <f>IF(OR(M12="",M12="Others"),"",IF(C17&gt;C7*Params!F8,B17,"Others"))</f>
        <v>Others</v>
      </c>
      <c r="N13" s="18">
        <f>IF(OR(M12="",M12="Others"),"",IF(C17&gt;$C$7*Params!F$8,C17,SUM(C17:C57)))</f>
        <v>884.24505209260826</v>
      </c>
      <c r="Q13" s="23"/>
    </row>
    <row r="14" spans="2:20">
      <c r="B14" s="7" t="s">
        <v>59</v>
      </c>
      <c r="C14" s="1">
        <f>$N$2</f>
        <v>530.76</v>
      </c>
      <c r="D14" s="20">
        <f t="shared" si="0"/>
        <v>0.11977207822682551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233.0144323618544</v>
      </c>
      <c r="D15" s="20">
        <f t="shared" si="0"/>
        <v>5.258237776174423E-2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225.667445414719</v>
      </c>
      <c r="D16" s="20">
        <f t="shared" si="0"/>
        <v>5.0924445936882209E-2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146.44</v>
      </c>
      <c r="D17" s="20">
        <f t="shared" si="0"/>
        <v>3.3045864676193248E-2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78.333333333333329</v>
      </c>
      <c r="D18" s="20">
        <f>C18/$C$7</f>
        <v>1.7676814620107013E-2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1.4115124525374813E-2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7" t="s">
        <v>6</v>
      </c>
      <c r="C20" s="1">
        <f>$K$2</f>
        <v>50.7</v>
      </c>
      <c r="D20" s="20">
        <f t="shared" si="0"/>
        <v>1.144103618603522E-2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22" t="s">
        <v>32</v>
      </c>
      <c r="C21" s="9">
        <f>[2]MATIC!$J$4</f>
        <v>45.118808472197991</v>
      </c>
      <c r="D21" s="20">
        <f t="shared" si="0"/>
        <v>1.0181576339274353E-2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47</v>
      </c>
      <c r="C22" s="9">
        <f>[2]AVAX!$J$4</f>
        <v>43.80260583605925</v>
      </c>
      <c r="D22" s="20">
        <f t="shared" si="0"/>
        <v>9.8845601264889813E-3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42</v>
      </c>
      <c r="C23" s="1">
        <f>[2]DOT!$J$4</f>
        <v>41.23269227559441</v>
      </c>
      <c r="D23" s="20">
        <f t="shared" si="0"/>
        <v>9.3046296720459675E-3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57</v>
      </c>
      <c r="C24" s="9">
        <f>[2]MINA!$J$4</f>
        <v>36.846827415417891</v>
      </c>
      <c r="D24" s="20">
        <f t="shared" si="0"/>
        <v>8.3149089901457737E-3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45</v>
      </c>
      <c r="C25" s="9">
        <f>[2]ADA!$J$4</f>
        <v>37.470111940210316</v>
      </c>
      <c r="D25" s="20">
        <f t="shared" si="0"/>
        <v>8.4555602880224175E-3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38</v>
      </c>
      <c r="C26" s="9">
        <f>[2]NEAR!$J$4</f>
        <v>44.650175234043459</v>
      </c>
      <c r="D26" s="20">
        <f t="shared" si="0"/>
        <v>1.0075823877031653E-2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22" t="s">
        <v>48</v>
      </c>
      <c r="C27" s="9">
        <f>[2]APE!$J$4</f>
        <v>20.033888512818386</v>
      </c>
      <c r="D27" s="20">
        <f t="shared" si="0"/>
        <v>4.5208765960976427E-3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66</v>
      </c>
      <c r="C28" s="10">
        <f>[2]TIA!$J$4</f>
        <v>19.67479899222867</v>
      </c>
      <c r="D28" s="20">
        <f t="shared" si="0"/>
        <v>4.4398439294488657E-3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22" t="s">
        <v>41</v>
      </c>
      <c r="C29" s="1">
        <f>[2]XRP!$J$4</f>
        <v>16.334183762090056</v>
      </c>
      <c r="D29" s="20">
        <f t="shared" si="0"/>
        <v>3.6859958085092947E-3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65</v>
      </c>
      <c r="C30" s="10">
        <f>[2]DYDX!$J$4</f>
        <v>18.225267494256588</v>
      </c>
      <c r="D30" s="20">
        <f t="shared" si="0"/>
        <v>4.1127405306106719E-3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7" t="s">
        <v>49</v>
      </c>
      <c r="C31" s="1">
        <f>[2]LUNC!J4</f>
        <v>12.557763653517899</v>
      </c>
      <c r="D31" s="20">
        <f t="shared" si="0"/>
        <v>2.8338033210172807E-3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52</v>
      </c>
      <c r="C32" s="9">
        <f>[2]LDO!$J$4</f>
        <v>14.302035204460326</v>
      </c>
      <c r="D32" s="20">
        <f t="shared" si="0"/>
        <v>3.2274181914828445E-3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53</v>
      </c>
      <c r="C33" s="9">
        <f>[2]ICP!$J$4</f>
        <v>10.926944499643746</v>
      </c>
      <c r="D33" s="20">
        <f t="shared" si="0"/>
        <v>2.4657902844817084E-3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31</v>
      </c>
      <c r="C34" s="9">
        <f>[2]ATOM!$J$4</f>
        <v>11.343717365231262</v>
      </c>
      <c r="D34" s="20">
        <f t="shared" si="0"/>
        <v>2.5598398591670014E-3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44</v>
      </c>
      <c r="C35" s="9">
        <f>[2]LTC!$J$4</f>
        <v>11.253300188230497</v>
      </c>
      <c r="D35" s="20">
        <f t="shared" si="0"/>
        <v>2.539436186703394E-3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55</v>
      </c>
      <c r="C36" s="9">
        <f>[2]UNI!$J$4</f>
        <v>11.336012915631636</v>
      </c>
      <c r="D36" s="20">
        <f t="shared" si="0"/>
        <v>2.5581012617969263E-3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7.83</v>
      </c>
      <c r="D37" s="20">
        <f t="shared" si="0"/>
        <v>1.76692925713325E-3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46</v>
      </c>
      <c r="C38" s="9">
        <f>[2]ALGO!$J$4</f>
        <v>10.692351703994092</v>
      </c>
      <c r="D38" s="20">
        <f t="shared" si="0"/>
        <v>2.4128517309509219E-3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54</v>
      </c>
      <c r="C39" s="9">
        <f>[2]LINK!$J$4</f>
        <v>9.3688774174090028</v>
      </c>
      <c r="D39" s="20">
        <f t="shared" si="0"/>
        <v>2.1141945868856922E-3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7" t="s">
        <v>5</v>
      </c>
      <c r="C40" s="1">
        <f>H$2</f>
        <v>74.510000000000005</v>
      </c>
      <c r="D40" s="20">
        <f t="shared" si="0"/>
        <v>1.6814035625670302E-2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33</v>
      </c>
      <c r="C41" s="1">
        <f>[2]EGLD!$J$4</f>
        <v>5.2366233404510654</v>
      </c>
      <c r="D41" s="20">
        <f t="shared" si="0"/>
        <v>1.1817040854188812E-3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23</v>
      </c>
      <c r="C42" s="9">
        <f>[2]LUNA!J4</f>
        <v>4.459662325574496</v>
      </c>
      <c r="D42" s="20">
        <f t="shared" si="0"/>
        <v>1.0063739259249663E-3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51</v>
      </c>
      <c r="C43" s="9">
        <f>[2]DOGE!$J$4</f>
        <v>5.1660350302053608</v>
      </c>
      <c r="D43" s="20">
        <f t="shared" si="0"/>
        <v>1.1657750240415205E-3</v>
      </c>
    </row>
    <row r="44" spans="2:14">
      <c r="B44" s="22" t="s">
        <v>37</v>
      </c>
      <c r="C44" s="9">
        <f>[2]GRT!$J$4</f>
        <v>4.0702832014497066</v>
      </c>
      <c r="D44" s="20">
        <f t="shared" si="0"/>
        <v>9.1850606302164447E-4</v>
      </c>
    </row>
    <row r="45" spans="2:14">
      <c r="B45" s="22" t="s">
        <v>56</v>
      </c>
      <c r="C45" s="9">
        <f>[2]SHIB!$J$4</f>
        <v>9.732372274277358</v>
      </c>
      <c r="D45" s="20">
        <f t="shared" si="0"/>
        <v>2.1962213681651506E-3</v>
      </c>
    </row>
    <row r="46" spans="2:14">
      <c r="B46" s="22" t="s">
        <v>36</v>
      </c>
      <c r="C46" s="9">
        <f>[2]AMP!$J$4</f>
        <v>3.7200892314964467</v>
      </c>
      <c r="D46" s="20">
        <f t="shared" si="0"/>
        <v>8.3948077934577518E-4</v>
      </c>
    </row>
    <row r="47" spans="2:14">
      <c r="B47" s="22" t="s">
        <v>62</v>
      </c>
      <c r="C47" s="10">
        <f>[2]SEI!$J$4</f>
        <v>2.2495431788866664</v>
      </c>
      <c r="D47" s="20">
        <f t="shared" si="0"/>
        <v>5.0763520535879788E-4</v>
      </c>
    </row>
    <row r="48" spans="2:14">
      <c r="B48" s="22" t="s">
        <v>40</v>
      </c>
      <c r="C48" s="9">
        <f>[2]SHPING!$J$4</f>
        <v>2.339207084726227</v>
      </c>
      <c r="D48" s="20">
        <f t="shared" si="0"/>
        <v>5.2786889354995497E-4</v>
      </c>
    </row>
    <row r="49" spans="2:4">
      <c r="B49" s="7" t="s">
        <v>25</v>
      </c>
      <c r="C49" s="1">
        <f>[2]POLIS!J4</f>
        <v>1.9583094540047816</v>
      </c>
      <c r="D49" s="20">
        <f t="shared" si="0"/>
        <v>4.419149768584533E-4</v>
      </c>
    </row>
    <row r="50" spans="2:4">
      <c r="B50" s="22" t="s">
        <v>64</v>
      </c>
      <c r="C50" s="10">
        <f>[2]ACE!$J$4</f>
        <v>2.4749791766168694</v>
      </c>
      <c r="D50" s="20">
        <f t="shared" si="0"/>
        <v>5.5850742247252969E-4</v>
      </c>
    </row>
    <row r="51" spans="2:4">
      <c r="B51" s="7" t="s">
        <v>28</v>
      </c>
      <c r="C51" s="1">
        <f>[2]ATLAS!O47</f>
        <v>1.0644193462586102</v>
      </c>
      <c r="D51" s="20">
        <f t="shared" si="0"/>
        <v>2.4019842717279511E-4</v>
      </c>
    </row>
    <row r="52" spans="2:4">
      <c r="B52" s="22" t="s">
        <v>50</v>
      </c>
      <c r="C52" s="9">
        <f>[2]KAVA!$J$4</f>
        <v>2.0033154658187442</v>
      </c>
      <c r="D52" s="20">
        <f t="shared" si="0"/>
        <v>4.5207109933878217E-4</v>
      </c>
    </row>
    <row r="53" spans="2:4">
      <c r="B53" s="7" t="s">
        <v>27</v>
      </c>
      <c r="C53" s="1">
        <f>[2]Ayman!$E$9</f>
        <v>1.6967935999999999</v>
      </c>
      <c r="D53" s="20">
        <f t="shared" si="0"/>
        <v>3.8290092658447672E-4</v>
      </c>
    </row>
    <row r="54" spans="2:4">
      <c r="B54" s="22" t="s">
        <v>63</v>
      </c>
      <c r="C54" s="10">
        <f>[2]MEME!$J$4</f>
        <v>1.5184970448517292</v>
      </c>
      <c r="D54" s="20">
        <f t="shared" si="0"/>
        <v>3.4266626505988522E-4</v>
      </c>
    </row>
    <row r="55" spans="2:4">
      <c r="B55" s="22" t="s">
        <v>43</v>
      </c>
      <c r="C55" s="9">
        <f>[2]TRX!$J$4</f>
        <v>1.0212261216213034</v>
      </c>
      <c r="D55" s="20">
        <f t="shared" si="0"/>
        <v>2.3045138089928475E-4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8"/>
  <sheetViews>
    <sheetView workbookViewId="0">
      <selection activeCell="B5" sqref="B5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44683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2" t="s">
        <v>67</v>
      </c>
      <c r="C26" s="11">
        <v>98</v>
      </c>
      <c r="D26" s="22" t="s">
        <v>10</v>
      </c>
      <c r="E26" s="28" t="s">
        <v>5</v>
      </c>
    </row>
    <row r="27" spans="2:5">
      <c r="B27" s="15"/>
      <c r="C27" s="16"/>
      <c r="D27" s="29"/>
      <c r="E27" s="25"/>
    </row>
    <row r="28" spans="2:5">
      <c r="B28" t="s">
        <v>8</v>
      </c>
      <c r="C28" s="19">
        <f>SUM(C4:C27)</f>
        <v>2692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2024-01-22T15:47:13Z</dcterms:modified>
</cp:coreProperties>
</file>