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</sheets>
  <externalReferences>
    <externalReference r:id="rId3"/>
    <externalReference r:id="rId4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H2" i="1"/>
  <c r="N2"/>
  <c r="T2"/>
  <c r="C27" i="2"/>
  <c r="K2" i="1"/>
  <c r="Q2" l="1"/>
  <c r="C20"/>
  <c r="C14" l="1"/>
  <c r="C4"/>
  <c r="C37"/>
  <c r="C23"/>
  <c r="C44" l="1"/>
  <c r="C47" l="1"/>
  <c r="C46" l="1"/>
  <c r="C49"/>
  <c r="C17"/>
  <c r="C19"/>
  <c r="C45" l="1"/>
  <c r="C35" l="1"/>
  <c r="C32" l="1"/>
  <c r="C27"/>
  <c r="C40" l="1"/>
  <c r="C50" l="1"/>
  <c r="C30" l="1"/>
  <c r="C31"/>
  <c r="C42" l="1"/>
  <c r="C41" l="1"/>
  <c r="C29" l="1"/>
  <c r="C48" l="1"/>
  <c r="C39" l="1"/>
  <c r="C34" l="1"/>
  <c r="C38"/>
  <c r="C33"/>
  <c r="C36" l="1"/>
  <c r="C22" l="1"/>
  <c r="C21"/>
  <c r="C25" l="1"/>
  <c r="C24" l="1"/>
  <c r="C26"/>
  <c r="C18" l="1"/>
  <c r="C43" l="1"/>
  <c r="C16" l="1"/>
  <c r="C15" l="1"/>
  <c r="C12"/>
  <c r="C13" l="1"/>
  <c r="C28" l="1"/>
  <c r="C7" l="1"/>
  <c r="D13" l="1"/>
  <c r="D33"/>
  <c r="D39"/>
  <c r="D25"/>
  <c r="D41"/>
  <c r="D38"/>
  <c r="D47"/>
  <c r="D35"/>
  <c r="D30"/>
  <c r="D19"/>
  <c r="D29"/>
  <c r="Q3"/>
  <c r="D37"/>
  <c r="D16"/>
  <c r="N8"/>
  <c r="D15"/>
  <c r="D12"/>
  <c r="D49"/>
  <c r="D44"/>
  <c r="D17"/>
  <c r="D24"/>
  <c r="N9"/>
  <c r="D34"/>
  <c r="D18"/>
  <c r="D43"/>
  <c r="D36"/>
  <c r="D23"/>
  <c r="D21"/>
  <c r="D27"/>
  <c r="D7"/>
  <c r="E7" s="1"/>
  <c r="D42"/>
  <c r="D46"/>
  <c r="D20"/>
  <c r="D14"/>
  <c r="D26"/>
  <c r="D45"/>
  <c r="D50"/>
  <c r="D22"/>
  <c r="D32"/>
  <c r="D31"/>
  <c r="D40"/>
  <c r="D48"/>
  <c r="M8"/>
  <c r="M9"/>
  <c r="D28"/>
  <c r="N10" l="1"/>
  <c r="M10"/>
  <c r="M11" l="1"/>
  <c r="N11"/>
  <c r="M12" l="1"/>
  <c r="N12"/>
  <c r="M13" l="1"/>
  <c r="N13"/>
  <c r="N14" l="1"/>
  <c r="M14"/>
  <c r="N15" l="1"/>
  <c r="M15"/>
  <c r="N16" l="1"/>
  <c r="M16"/>
  <c r="N17" l="1"/>
  <c r="M17"/>
  <c r="M18" l="1"/>
  <c r="N18"/>
  <c r="M19" l="1"/>
  <c r="N19"/>
  <c r="M20" l="1"/>
  <c r="N20"/>
  <c r="M21" l="1"/>
  <c r="M22" s="1"/>
  <c r="N21"/>
  <c r="M23" l="1"/>
  <c r="N23"/>
  <c r="N24" l="1"/>
  <c r="M24"/>
  <c r="M25" l="1"/>
  <c r="N25"/>
  <c r="N26" l="1"/>
  <c r="M26"/>
  <c r="M27" l="1"/>
  <c r="N27"/>
  <c r="M28" l="1"/>
  <c r="N28"/>
  <c r="M29" l="1"/>
  <c r="N29"/>
  <c r="N30" l="1"/>
  <c r="M30"/>
  <c r="M31" l="1"/>
  <c r="N31"/>
  <c r="N32" l="1"/>
  <c r="M32"/>
  <c r="N33" l="1"/>
  <c r="M33"/>
  <c r="N34" l="1"/>
  <c r="M34"/>
  <c r="M35" l="1"/>
  <c r="N35"/>
  <c r="M36" l="1"/>
  <c r="N36"/>
  <c r="M37" l="1"/>
  <c r="N37"/>
  <c r="M38" l="1"/>
  <c r="N38"/>
  <c r="M39" l="1"/>
  <c r="N39"/>
</calcChain>
</file>

<file path=xl/sharedStrings.xml><?xml version="1.0" encoding="utf-8"?>
<sst xmlns="http://schemas.openxmlformats.org/spreadsheetml/2006/main" count="102" uniqueCount="62">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</sst>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5"/>
                <c:pt idx="0">
                  <c:v>BTC</c:v>
                </c:pt>
                <c:pt idx="1">
                  <c:v>ETH</c:v>
                </c:pt>
                <c:pt idx="2">
                  <c:v>FDUSD</c:v>
                </c:pt>
                <c:pt idx="3">
                  <c:v>SOL</c:v>
                </c:pt>
                <c:pt idx="4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1211.4588545697786</c:v>
                </c:pt>
                <c:pt idx="1">
                  <c:v>1247.5877164027802</c:v>
                </c:pt>
                <c:pt idx="2">
                  <c:v>343.31</c:v>
                </c:pt>
                <c:pt idx="3">
                  <c:v>273.67493779639187</c:v>
                </c:pt>
                <c:pt idx="4">
                  <c:v>1003.1787799938613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0.93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1247.5877164027802</v>
          </cell>
        </row>
      </sheetData>
      <sheetData sheetId="1">
        <row r="4">
          <cell r="J4">
            <v>1211.4588545697786</v>
          </cell>
        </row>
      </sheetData>
      <sheetData sheetId="2">
        <row r="2">
          <cell r="Y2">
            <v>62.55</v>
          </cell>
        </row>
      </sheetData>
      <sheetData sheetId="3">
        <row r="4">
          <cell r="J4">
            <v>3.3923925201452469</v>
          </cell>
        </row>
      </sheetData>
      <sheetData sheetId="4">
        <row r="47">
          <cell r="M47">
            <v>114.85</v>
          </cell>
          <cell r="O47">
            <v>1.7203780841876934</v>
          </cell>
        </row>
      </sheetData>
      <sheetData sheetId="5">
        <row r="4">
          <cell r="C4">
            <v>-128.33333333333334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42.232718973203305</v>
          </cell>
        </row>
      </sheetData>
      <sheetData sheetId="8">
        <row r="4">
          <cell r="J4">
            <v>12.41631654700701</v>
          </cell>
        </row>
      </sheetData>
      <sheetData sheetId="9">
        <row r="4">
          <cell r="J4">
            <v>22.197162083529442</v>
          </cell>
        </row>
      </sheetData>
      <sheetData sheetId="10">
        <row r="4">
          <cell r="J4">
            <v>13.28874063395414</v>
          </cell>
        </row>
      </sheetData>
      <sheetData sheetId="11">
        <row r="4">
          <cell r="J4">
            <v>52.990319346770242</v>
          </cell>
        </row>
      </sheetData>
      <sheetData sheetId="12">
        <row r="4">
          <cell r="J4">
            <v>3.889402112575854</v>
          </cell>
        </row>
      </sheetData>
      <sheetData sheetId="13">
        <row r="4">
          <cell r="J4">
            <v>172.6048278227797</v>
          </cell>
        </row>
      </sheetData>
      <sheetData sheetId="14">
        <row r="4">
          <cell r="J4">
            <v>5.7090970600863873</v>
          </cell>
        </row>
      </sheetData>
      <sheetData sheetId="15">
        <row r="4">
          <cell r="J4">
            <v>40.123579167385827</v>
          </cell>
        </row>
      </sheetData>
      <sheetData sheetId="16">
        <row r="4">
          <cell r="J4">
            <v>5.7383366793820931</v>
          </cell>
        </row>
      </sheetData>
      <sheetData sheetId="17">
        <row r="4">
          <cell r="J4">
            <v>13.48932766659488</v>
          </cell>
        </row>
      </sheetData>
      <sheetData sheetId="18">
        <row r="4">
          <cell r="J4">
            <v>12.023961791500156</v>
          </cell>
        </row>
      </sheetData>
      <sheetData sheetId="19">
        <row r="4">
          <cell r="J4">
            <v>7.8743573969218543</v>
          </cell>
        </row>
      </sheetData>
      <sheetData sheetId="20">
        <row r="4">
          <cell r="J4">
            <v>11.682528583266821</v>
          </cell>
        </row>
      </sheetData>
      <sheetData sheetId="21">
        <row r="4">
          <cell r="J4">
            <v>3.8928245000125843</v>
          </cell>
        </row>
      </sheetData>
      <sheetData sheetId="22">
        <row r="4">
          <cell r="J4">
            <v>21.148785557195783</v>
          </cell>
        </row>
      </sheetData>
      <sheetData sheetId="23">
        <row r="4">
          <cell r="J4">
            <v>47.386025735679652</v>
          </cell>
        </row>
      </sheetData>
      <sheetData sheetId="24">
        <row r="4">
          <cell r="J4">
            <v>39.261354188918069</v>
          </cell>
        </row>
      </sheetData>
      <sheetData sheetId="25">
        <row r="4">
          <cell r="J4">
            <v>42.820576428948819</v>
          </cell>
        </row>
      </sheetData>
      <sheetData sheetId="26">
        <row r="4">
          <cell r="J4">
            <v>4.22687089596484</v>
          </cell>
        </row>
      </sheetData>
      <sheetData sheetId="27">
        <row r="4">
          <cell r="J4">
            <v>273.67493779639187</v>
          </cell>
        </row>
      </sheetData>
      <sheetData sheetId="28">
        <row r="4">
          <cell r="J4">
            <v>0.94784698386369615</v>
          </cell>
        </row>
      </sheetData>
      <sheetData sheetId="29">
        <row r="4">
          <cell r="J4">
            <v>12.324830342507649</v>
          </cell>
        </row>
      </sheetData>
      <sheetData sheetId="30">
        <row r="4">
          <cell r="J4">
            <v>19.061697714982508</v>
          </cell>
        </row>
      </sheetData>
      <sheetData sheetId="31">
        <row r="4">
          <cell r="J4">
            <v>4.38233239348558</v>
          </cell>
        </row>
      </sheetData>
      <sheetData sheetId="32">
        <row r="4">
          <cell r="J4">
            <v>2.3377669250082769</v>
          </cell>
        </row>
      </sheetData>
      <sheetData sheetId="33">
        <row r="4">
          <cell r="J4">
            <v>2.5876737714644187</v>
          </cell>
        </row>
      </sheetData>
      <sheetData sheetId="34">
        <row r="8">
          <cell r="F8">
            <v>0.05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tabSelected="1" workbookViewId="0">
      <selection activeCell="H3" sqref="H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50</f>
        <v>50</v>
      </c>
      <c r="J2" t="s">
        <v>6</v>
      </c>
      <c r="K2" s="9">
        <f>9.93+37.53+0.82</f>
        <v>48.28</v>
      </c>
      <c r="M2" t="s">
        <v>59</v>
      </c>
      <c r="N2" s="9">
        <f>343.31</f>
        <v>343.31</v>
      </c>
      <c r="P2" t="s">
        <v>8</v>
      </c>
      <c r="Q2" s="10">
        <f>N2+K2+H2</f>
        <v>441.59000000000003</v>
      </c>
      <c r="S2" s="7" t="s">
        <v>1</v>
      </c>
      <c r="T2" s="7">
        <f>3.5*3</f>
        <v>10.5</v>
      </c>
    </row>
    <row r="3" spans="2:20">
      <c r="B3" s="26"/>
      <c r="C3" s="11"/>
      <c r="D3" s="7"/>
      <c r="E3" s="7"/>
      <c r="Q3" s="30">
        <f>Q2/C7</f>
        <v>0.10733852204896105</v>
      </c>
    </row>
    <row r="4" spans="2:20">
      <c r="B4" t="s">
        <v>30</v>
      </c>
      <c r="C4" s="19">
        <f>Investissement!C27</f>
        <v>2594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4113.9936676096077</v>
      </c>
      <c r="D7" s="20">
        <f>(C7*[1]Feuil1!$K$2-C4)/C4</f>
        <v>0.47494761406204139</v>
      </c>
      <c r="E7" s="31">
        <f>C7-C7/(1+D7)</f>
        <v>1324.7463557816509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BTC</v>
      </c>
      <c r="N8" s="18">
        <f>IF(C12&gt;C7*[2]Params!F8,C12,C7)</f>
        <v>1211.4588545697786</v>
      </c>
    </row>
    <row r="9" spans="2:20">
      <c r="M9" s="17" t="str">
        <f>IF(C13&gt;C7*[2]Params!F8,B13,"Others")</f>
        <v>ETH</v>
      </c>
      <c r="N9" s="18">
        <f>IF(C13&gt;C7*0.1,C13,C7)</f>
        <v>1247.5877164027802</v>
      </c>
    </row>
    <row r="10" spans="2:20">
      <c r="M10" s="17" t="str">
        <f>IF(OR(M9="",M9="Others"),"",IF(C14&gt;C7*[2]Params!F8,B14,"Others"))</f>
        <v>FDUSD</v>
      </c>
      <c r="N10" s="18">
        <f>IF(OR(M9="",M9="Others"),"",IF(C14&gt;$C$7*[2]Params!F8,C14,SUM(C14:C39)))</f>
        <v>343.31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>SOL</v>
      </c>
      <c r="N11" s="18">
        <f>IF(OR(M10="",M10="Others"),"",IF(C15&gt;$C$7*[2]Params!F$8,C15,SUM(C15:C39)))</f>
        <v>273.67493779639187</v>
      </c>
    </row>
    <row r="12" spans="2:20">
      <c r="B12" s="7" t="s">
        <v>4</v>
      </c>
      <c r="C12" s="1">
        <f>[2]BTC!J4</f>
        <v>1211.4588545697786</v>
      </c>
      <c r="D12" s="20">
        <f>C12/$C$7</f>
        <v>0.29447270765336009</v>
      </c>
      <c r="M12" s="17" t="str">
        <f>IF(OR(M11="",M11="Others"),"",IF(C16&gt;C7*[2]Params!F8,B16,"Others"))</f>
        <v>Others</v>
      </c>
      <c r="N12" s="21">
        <f>IF(OR(M11="",M11="Others"),"",IF(C16&gt;$C$7*[2]Params!F$8,C16,SUM(C16:C39)))</f>
        <v>1003.1787799938613</v>
      </c>
    </row>
    <row r="13" spans="2:20">
      <c r="B13" s="7" t="s">
        <v>19</v>
      </c>
      <c r="C13" s="1">
        <f>[2]ETH!J4</f>
        <v>1247.5877164027802</v>
      </c>
      <c r="D13" s="20">
        <f t="shared" ref="D13:D50" si="0">C13/$C$7</f>
        <v>0.30325465161147847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59</v>
      </c>
      <c r="C14" s="1">
        <f>$N$2</f>
        <v>343.31</v>
      </c>
      <c r="D14" s="20">
        <f t="shared" si="0"/>
        <v>8.3449326308632027E-2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24</v>
      </c>
      <c r="C15" s="1">
        <f>[2]SOL!J4</f>
        <v>273.67493779639187</v>
      </c>
      <c r="D15" s="20">
        <f t="shared" si="0"/>
        <v>6.6522936083031892E-2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26</v>
      </c>
      <c r="C16" s="1">
        <f>[2]BNB!J4</f>
        <v>172.6048278227797</v>
      </c>
      <c r="D16" s="20">
        <f t="shared" si="0"/>
        <v>4.1955540471959429E-2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22</v>
      </c>
      <c r="C17" s="1">
        <f>-[2]BIGTIME!$C$4</f>
        <v>128.33333333333334</v>
      </c>
      <c r="D17" s="20">
        <f t="shared" si="0"/>
        <v>3.1194343915434384E-2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7" t="s">
        <v>20</v>
      </c>
      <c r="C18" s="1">
        <f>[2]ATLAS!M47</f>
        <v>114.85</v>
      </c>
      <c r="D18" s="20">
        <f>C18/$C$7</f>
        <v>2.7916912197566014E-2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7" t="s">
        <v>21</v>
      </c>
      <c r="C19" s="1">
        <f>[2]DefiCake!$Y$2</f>
        <v>62.55</v>
      </c>
      <c r="D19" s="20">
        <f>C19/$C$7</f>
        <v>1.5204204248652627E-2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7" t="s">
        <v>5</v>
      </c>
      <c r="C20" s="1">
        <f>H$2</f>
        <v>50</v>
      </c>
      <c r="D20" s="20">
        <f t="shared" si="0"/>
        <v>1.2153640486532875E-2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22" t="s">
        <v>47</v>
      </c>
      <c r="C21" s="9">
        <f>[2]AVAX!$J$4</f>
        <v>52.990319346770242</v>
      </c>
      <c r="D21" s="20">
        <f t="shared" si="0"/>
        <v>1.2880505812144262E-2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22" t="s">
        <v>32</v>
      </c>
      <c r="C22" s="9">
        <f>[2]MATIC!$J$4</f>
        <v>47.386025735679652</v>
      </c>
      <c r="D22" s="20">
        <f t="shared" si="0"/>
        <v>1.15182544175409E-2</v>
      </c>
      <c r="M22" s="17" t="str">
        <f>IF(OR(M21="",M21="Others"),"",IF(C26&gt;C7*[2]Params!F8,B26,"Others"))</f>
        <v/>
      </c>
      <c r="N22" s="18"/>
    </row>
    <row r="23" spans="2:17">
      <c r="B23" s="7" t="s">
        <v>6</v>
      </c>
      <c r="C23" s="1">
        <f>$K$2</f>
        <v>48.28</v>
      </c>
      <c r="D23" s="20">
        <f t="shared" si="0"/>
        <v>1.1735555253796146E-2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22" t="s">
        <v>45</v>
      </c>
      <c r="C24" s="9">
        <f>[2]ADA!$J$4</f>
        <v>42.232718973203305</v>
      </c>
      <c r="D24" s="20">
        <f t="shared" si="0"/>
        <v>1.0265625663381775E-2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22" t="s">
        <v>38</v>
      </c>
      <c r="C25" s="9">
        <f>[2]NEAR!$J$4</f>
        <v>42.820576428948819</v>
      </c>
      <c r="D25" s="20">
        <f t="shared" si="0"/>
        <v>1.0408517826870954E-2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22" t="s">
        <v>42</v>
      </c>
      <c r="C26" s="1">
        <f>[2]DOT!$J$4</f>
        <v>40.123579167385827</v>
      </c>
      <c r="D26" s="20">
        <f t="shared" si="0"/>
        <v>9.7529511246669479E-3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22" t="s">
        <v>57</v>
      </c>
      <c r="C27" s="9">
        <f>[2]MINA!$J$4</f>
        <v>39.261354188918069</v>
      </c>
      <c r="D27" s="20">
        <f t="shared" si="0"/>
        <v>9.5433676765308353E-3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22" t="s">
        <v>48</v>
      </c>
      <c r="C28" s="9">
        <f>[2]APE!$J$4</f>
        <v>22.197162083529442</v>
      </c>
      <c r="D28" s="20">
        <f t="shared" si="0"/>
        <v>5.395526555690317E-3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7" t="s">
        <v>49</v>
      </c>
      <c r="C29" s="1">
        <f>[2]LUNC!J4</f>
        <v>21.148785557195783</v>
      </c>
      <c r="D29" s="20">
        <f t="shared" si="0"/>
        <v>5.1406947277787282E-3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22" t="s">
        <v>41</v>
      </c>
      <c r="C30" s="1">
        <f>[2]XRP!$J$4</f>
        <v>19.061697714982508</v>
      </c>
      <c r="D30" s="20">
        <f t="shared" si="0"/>
        <v>4.6333804218172516E-3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31</v>
      </c>
      <c r="C31" s="9">
        <f>[2]ATOM!$J$4</f>
        <v>13.28874063395414</v>
      </c>
      <c r="D31" s="20">
        <f t="shared" si="0"/>
        <v>3.2301315236771917E-3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46</v>
      </c>
      <c r="C32" s="9">
        <f>[2]ALGO!$J$4</f>
        <v>12.41631654700701</v>
      </c>
      <c r="D32" s="20">
        <f t="shared" si="0"/>
        <v>3.0180689495862495E-3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52</v>
      </c>
      <c r="C33" s="9">
        <f>[2]LDO!$J$4</f>
        <v>12.023961791500156</v>
      </c>
      <c r="D33" s="20">
        <f t="shared" si="0"/>
        <v>2.9226981767540134E-3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55</v>
      </c>
      <c r="C34" s="9">
        <f>[2]UNI!$J$4</f>
        <v>12.324830342507649</v>
      </c>
      <c r="D34" s="20">
        <f t="shared" si="0"/>
        <v>2.9958311408069963E-3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44</v>
      </c>
      <c r="C35" s="9">
        <f>[2]LTC!$J$4</f>
        <v>11.682528583266821</v>
      </c>
      <c r="D35" s="20">
        <f t="shared" si="0"/>
        <v>2.8397050474933839E-3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53</v>
      </c>
      <c r="C36" s="9">
        <f>[2]ICP!$J$4</f>
        <v>13.48932766659488</v>
      </c>
      <c r="D36" s="20">
        <f t="shared" si="0"/>
        <v>3.2788887772967116E-3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7" t="s">
        <v>1</v>
      </c>
      <c r="C37" s="1">
        <f>$T$2</f>
        <v>10.5</v>
      </c>
      <c r="D37" s="20">
        <f t="shared" si="0"/>
        <v>2.5522645021719037E-3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22" t="s">
        <v>54</v>
      </c>
      <c r="C38" s="9">
        <f>[2]LINK!$J$4</f>
        <v>7.8743573969218543</v>
      </c>
      <c r="D38" s="20">
        <f t="shared" si="0"/>
        <v>1.9140421772931814E-3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22" t="s">
        <v>33</v>
      </c>
      <c r="C39" s="1">
        <f>[2]EGLD!$J$4</f>
        <v>5.7383366793820931</v>
      </c>
      <c r="D39" s="20">
        <f t="shared" si="0"/>
        <v>1.3948336198378966E-3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51</v>
      </c>
      <c r="C40" s="9">
        <f>[2]DOGE!$J$4</f>
        <v>5.7090970600863873</v>
      </c>
      <c r="D40" s="20">
        <f t="shared" si="0"/>
        <v>1.3877262634202346E-3</v>
      </c>
    </row>
    <row r="41" spans="2:14">
      <c r="B41" s="22" t="s">
        <v>37</v>
      </c>
      <c r="C41" s="9">
        <f>[2]GRT!$J$4</f>
        <v>4.38233239348558</v>
      </c>
      <c r="D41" s="20">
        <f t="shared" si="0"/>
        <v>1.0652258480582173E-3</v>
      </c>
    </row>
    <row r="42" spans="2:14">
      <c r="B42" s="22" t="s">
        <v>56</v>
      </c>
      <c r="C42" s="9">
        <f>[2]SHIB!$J$4</f>
        <v>4.22687089596484</v>
      </c>
      <c r="D42" s="20">
        <f t="shared" si="0"/>
        <v>1.0274373850509154E-3</v>
      </c>
    </row>
    <row r="43" spans="2:14">
      <c r="B43" s="22" t="s">
        <v>23</v>
      </c>
      <c r="C43" s="9">
        <f>[2]LUNA!J4</f>
        <v>3.8928245000125843</v>
      </c>
      <c r="D43" s="20">
        <f t="shared" si="0"/>
        <v>9.4623978900640088E-4</v>
      </c>
    </row>
    <row r="44" spans="2:14">
      <c r="B44" s="22" t="s">
        <v>36</v>
      </c>
      <c r="C44" s="9">
        <f>[2]AMP!$J$4</f>
        <v>3.889402112575854</v>
      </c>
      <c r="D44" s="20">
        <f t="shared" si="0"/>
        <v>9.4540789967616787E-4</v>
      </c>
    </row>
    <row r="45" spans="2:14">
      <c r="B45" s="7" t="s">
        <v>25</v>
      </c>
      <c r="C45" s="1">
        <f>[2]POLIS!J4</f>
        <v>3.3923925201452469</v>
      </c>
      <c r="D45" s="20">
        <f t="shared" si="0"/>
        <v>8.2459838158097131E-4</v>
      </c>
    </row>
    <row r="46" spans="2:14">
      <c r="B46" s="22" t="s">
        <v>40</v>
      </c>
      <c r="C46" s="9">
        <f>[2]SHPING!$J$4</f>
        <v>2.5876737714644187</v>
      </c>
      <c r="D46" s="20">
        <f t="shared" si="0"/>
        <v>6.2899313429618355E-4</v>
      </c>
    </row>
    <row r="47" spans="2:14">
      <c r="B47" s="22" t="s">
        <v>50</v>
      </c>
      <c r="C47" s="9">
        <f>[2]KAVA!$J$4</f>
        <v>2.3377669250082769</v>
      </c>
      <c r="D47" s="20">
        <f t="shared" si="0"/>
        <v>5.6824757495716111E-4</v>
      </c>
    </row>
    <row r="48" spans="2:14">
      <c r="B48" s="7" t="s">
        <v>28</v>
      </c>
      <c r="C48" s="1">
        <f>[2]ATLAS!O47</f>
        <v>1.7203780841876934</v>
      </c>
      <c r="D48" s="20">
        <f t="shared" si="0"/>
        <v>4.1817713472254827E-4</v>
      </c>
    </row>
    <row r="49" spans="2:4">
      <c r="B49" s="7" t="s">
        <v>27</v>
      </c>
      <c r="C49" s="1">
        <f>[2]Ayman!$E$9</f>
        <v>1.6967935999999999</v>
      </c>
      <c r="D49" s="20">
        <f t="shared" si="0"/>
        <v>4.1244438788499738E-4</v>
      </c>
    </row>
    <row r="50" spans="2:4">
      <c r="B50" s="22" t="s">
        <v>43</v>
      </c>
      <c r="C50" s="9">
        <f>[2]TRX!$J$4</f>
        <v>0.94784698386369615</v>
      </c>
      <c r="D50" s="20">
        <f t="shared" si="0"/>
        <v>2.3039582956247781E-4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7"/>
  <sheetViews>
    <sheetView workbookViewId="0">
      <selection activeCell="C21" sqref="C21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61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5"/>
      <c r="C26" s="16"/>
      <c r="D26" s="29"/>
      <c r="E26" s="25"/>
    </row>
    <row r="27" spans="2:5">
      <c r="B27" t="s">
        <v>8</v>
      </c>
      <c r="C27" s="19">
        <f>SUM(C4:C26)</f>
        <v>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Investissement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2023-12-16T00:37:28Z</dcterms:modified>
</cp:coreProperties>
</file>