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Override PartName="/xl/charts/chart2.xml" ContentType="application/vnd.openxmlformats-officedocument.drawingml.char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charts/chart1.xml" ContentType="application/vnd.openxmlformats-officedocument.drawingml.char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externalLinks/externalLink2.xml" ContentType="application/vnd.openxmlformats-officedocument.spreadsheetml.externalLink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60" windowWidth="28455" windowHeight="12015"/>
  </bookViews>
  <sheets>
    <sheet name="Feuil1" sheetId="1" r:id="rId1"/>
    <sheet name="Investissement" sheetId="2" r:id="rId2"/>
  </sheets>
  <externalReferences>
    <externalReference r:id="rId3"/>
    <externalReference r:id="rId4"/>
  </externalReferences>
  <definedNames>
    <definedName name="_xlnm._FilterDatabase" localSheetId="0" hidden="1">Feuil1!$B$11:$C$11</definedName>
  </definedNames>
  <calcPr calcId="124519"/>
</workbook>
</file>

<file path=xl/calcChain.xml><?xml version="1.0" encoding="utf-8"?>
<calcChain xmlns="http://schemas.openxmlformats.org/spreadsheetml/2006/main">
  <c r="H2" i="1"/>
  <c r="C46" l="1"/>
  <c r="C28"/>
  <c r="C20" l="1"/>
  <c r="T2"/>
  <c r="C23" i="2" l="1"/>
  <c r="C30" i="1" l="1"/>
  <c r="C4"/>
  <c r="C37"/>
  <c r="C29"/>
  <c r="Q2" l="1"/>
  <c r="C45" l="1"/>
  <c r="C48" l="1"/>
  <c r="C44" l="1"/>
  <c r="C16" l="1"/>
  <c r="C43" l="1"/>
  <c r="C17" l="1"/>
  <c r="C42" l="1"/>
  <c r="C15" l="1"/>
  <c r="C25"/>
  <c r="C19"/>
  <c r="C47"/>
  <c r="C32"/>
  <c r="C14"/>
  <c r="C22"/>
  <c r="C26" l="1"/>
  <c r="C35"/>
  <c r="C49"/>
  <c r="C41"/>
  <c r="C23"/>
  <c r="C36"/>
  <c r="C34"/>
  <c r="C38"/>
  <c r="C39"/>
  <c r="C40"/>
  <c r="C21"/>
  <c r="C31"/>
  <c r="C27"/>
  <c r="C12"/>
  <c r="C18" l="1"/>
  <c r="C24"/>
  <c r="C33"/>
  <c r="C13"/>
  <c r="C50" l="1"/>
  <c r="C7" l="1"/>
  <c r="D15" l="1"/>
  <c r="D31"/>
  <c r="D12"/>
  <c r="D36"/>
  <c r="D35"/>
  <c r="N8"/>
  <c r="D41"/>
  <c r="D19"/>
  <c r="D29"/>
  <c r="M9"/>
  <c r="D34"/>
  <c r="D7"/>
  <c r="E7" s="1"/>
  <c r="D28"/>
  <c r="D40"/>
  <c r="D43"/>
  <c r="D13"/>
  <c r="D47"/>
  <c r="D23"/>
  <c r="D49"/>
  <c r="D38"/>
  <c r="D24"/>
  <c r="D30"/>
  <c r="D20"/>
  <c r="Q3"/>
  <c r="D27"/>
  <c r="D42"/>
  <c r="N9"/>
  <c r="D21"/>
  <c r="D48"/>
  <c r="D14"/>
  <c r="M8"/>
  <c r="D22"/>
  <c r="D39"/>
  <c r="D45"/>
  <c r="D37"/>
  <c r="D17"/>
  <c r="D25"/>
  <c r="D32"/>
  <c r="D46"/>
  <c r="D18"/>
  <c r="D44"/>
  <c r="D33"/>
  <c r="D16"/>
  <c r="D26"/>
  <c r="D50"/>
  <c r="M10" l="1"/>
  <c r="N10"/>
  <c r="M11" l="1"/>
  <c r="N11"/>
  <c r="N12" l="1"/>
  <c r="M12"/>
  <c r="N13" l="1"/>
  <c r="M13"/>
  <c r="N14" l="1"/>
  <c r="M14"/>
  <c r="M15" l="1"/>
  <c r="N15"/>
  <c r="M16" l="1"/>
  <c r="N16"/>
  <c r="M17" l="1"/>
  <c r="N17"/>
  <c r="N18" l="1"/>
  <c r="M18"/>
  <c r="M19" l="1"/>
  <c r="N19"/>
  <c r="N20" l="1"/>
  <c r="M20"/>
  <c r="M21" l="1"/>
  <c r="M22" s="1"/>
  <c r="N21"/>
  <c r="M23" l="1"/>
  <c r="N23"/>
  <c r="N24" l="1"/>
  <c r="M24"/>
  <c r="M25" l="1"/>
  <c r="N25"/>
  <c r="M26" l="1"/>
  <c r="N26"/>
  <c r="N27" l="1"/>
  <c r="M27"/>
  <c r="N28" l="1"/>
  <c r="M28"/>
  <c r="N29" l="1"/>
  <c r="M29"/>
  <c r="M30" l="1"/>
  <c r="N30"/>
  <c r="M31" l="1"/>
  <c r="N31"/>
  <c r="M32" l="1"/>
  <c r="N32"/>
  <c r="N33" l="1"/>
  <c r="M33"/>
  <c r="N34" l="1"/>
  <c r="M34"/>
  <c r="M35" l="1"/>
  <c r="N35"/>
  <c r="N36" l="1"/>
  <c r="M36"/>
  <c r="M37" l="1"/>
  <c r="N37"/>
  <c r="N38" l="1"/>
  <c r="M38"/>
  <c r="M39" l="1"/>
  <c r="N39"/>
</calcChain>
</file>

<file path=xl/sharedStrings.xml><?xml version="1.0" encoding="utf-8"?>
<sst xmlns="http://schemas.openxmlformats.org/spreadsheetml/2006/main" count="92" uniqueCount="59">
  <si>
    <t>Investiment</t>
  </si>
  <si>
    <t>Axis</t>
  </si>
  <si>
    <t>CakeDeFi</t>
  </si>
  <si>
    <t>DFI</t>
  </si>
  <si>
    <t>BTC</t>
  </si>
  <si>
    <t>USDT</t>
  </si>
  <si>
    <t>USDC</t>
  </si>
  <si>
    <t>BUSD</t>
  </si>
  <si>
    <t>Total</t>
  </si>
  <si>
    <t>BombCrypto</t>
  </si>
  <si>
    <t>Binance</t>
  </si>
  <si>
    <t>16/4/2022</t>
  </si>
  <si>
    <t>22/06/2022</t>
  </si>
  <si>
    <t>19/07/2022</t>
  </si>
  <si>
    <t>Asset</t>
  </si>
  <si>
    <t>Price</t>
  </si>
  <si>
    <t>22/07/2022</t>
  </si>
  <si>
    <t>BTC &amp; ETH</t>
  </si>
  <si>
    <t>Capital Actuel</t>
  </si>
  <si>
    <t>ETH</t>
  </si>
  <si>
    <t>Star Atlas NFT</t>
  </si>
  <si>
    <t>DefiChain</t>
  </si>
  <si>
    <t>BigTime</t>
  </si>
  <si>
    <t>LUNA</t>
  </si>
  <si>
    <t>SOL</t>
  </si>
  <si>
    <t>Star Atlas DAO</t>
  </si>
  <si>
    <t>BNB</t>
  </si>
  <si>
    <t>Ayman</t>
  </si>
  <si>
    <t>Star Atlas</t>
  </si>
  <si>
    <t>15/11/2022</t>
  </si>
  <si>
    <t>Total invesment</t>
  </si>
  <si>
    <t>ATOM</t>
  </si>
  <si>
    <t>MATIC</t>
  </si>
  <si>
    <t>EGLD</t>
  </si>
  <si>
    <t>23/11/2022</t>
  </si>
  <si>
    <t>CoinBase</t>
  </si>
  <si>
    <t>AMP</t>
  </si>
  <si>
    <t>GRT</t>
  </si>
  <si>
    <t>NEAR</t>
  </si>
  <si>
    <t>26/11/2022</t>
  </si>
  <si>
    <t>SHPING</t>
  </si>
  <si>
    <t>XRP</t>
  </si>
  <si>
    <t>DOT</t>
  </si>
  <si>
    <t>TRX</t>
  </si>
  <si>
    <t>LTC</t>
  </si>
  <si>
    <t>ADA</t>
  </si>
  <si>
    <t>ALGO</t>
  </si>
  <si>
    <t>AVAX</t>
  </si>
  <si>
    <t>APE</t>
  </si>
  <si>
    <t>LUNC</t>
  </si>
  <si>
    <t>KAVA</t>
  </si>
  <si>
    <t>DOGE</t>
  </si>
  <si>
    <t>LDO</t>
  </si>
  <si>
    <t>ICP</t>
  </si>
  <si>
    <t>LINK</t>
  </si>
  <si>
    <t>UNI</t>
  </si>
  <si>
    <t>SHIBA</t>
  </si>
  <si>
    <t>MINA</t>
  </si>
  <si>
    <t>19/4/2023</t>
  </si>
</sst>
</file>

<file path=xl/styles.xml><?xml version="1.0" encoding="utf-8"?>
<styleSheet xmlns="http://schemas.openxmlformats.org/spreadsheetml/2006/main">
  <numFmts count="5">
    <numFmt numFmtId="44" formatCode="_(&quot;$&quot;* #,##0.00_);_(&quot;$&quot;* \(#,##0.00\);_(&quot;$&quot;* &quot;-&quot;??_);_(@_)"/>
    <numFmt numFmtId="164" formatCode="_([$$-409]* #,##0.00_);_([$$-409]* \(#,##0.00\);_([$$-409]* &quot;-&quot;??_);_(@_)"/>
    <numFmt numFmtId="165" formatCode="_-* #,##0\ [$€-40C]_-;\-* #,##0\ [$€-40C]_-;_-* &quot;-&quot;??\ [$€-40C]_-;_-@_-"/>
    <numFmt numFmtId="166" formatCode="_(&quot;$&quot;* #,##0.0000000_);_(&quot;$&quot;* \(#,##0.0000000\);_(&quot;$&quot;* &quot;-&quot;??_);_(@_)"/>
    <numFmt numFmtId="167" formatCode="0.0%"/>
  </numFmts>
  <fonts count="2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auto="1"/>
      </bottom>
      <diagonal/>
    </border>
  </borders>
  <cellStyleXfs count="3">
    <xf numFmtId="0" fontId="0" fillId="0" borderId="0"/>
    <xf numFmtId="44" fontId="1" fillId="0" borderId="0" applyFont="0" applyFill="0" applyBorder="0" applyAlignment="0" applyProtection="0"/>
    <xf numFmtId="9" fontId="1" fillId="0" borderId="0" applyFont="0" applyFill="0" applyBorder="0" applyAlignment="0" applyProtection="0"/>
  </cellStyleXfs>
  <cellXfs count="33">
    <xf numFmtId="0" fontId="0" fillId="0" borderId="0" xfId="0"/>
    <xf numFmtId="164" fontId="0" fillId="0" borderId="0" xfId="1" applyNumberFormat="1" applyFont="1" applyBorder="1"/>
    <xf numFmtId="0" fontId="0" fillId="0" borderId="1" xfId="0" applyBorder="1"/>
    <xf numFmtId="0" fontId="0" fillId="0" borderId="2" xfId="0" applyBorder="1"/>
    <xf numFmtId="0" fontId="0" fillId="0" borderId="3" xfId="0" applyBorder="1"/>
    <xf numFmtId="14" fontId="0" fillId="0" borderId="4" xfId="0" applyNumberFormat="1" applyBorder="1"/>
    <xf numFmtId="165" fontId="0" fillId="0" borderId="0" xfId="0" applyNumberFormat="1" applyBorder="1"/>
    <xf numFmtId="0" fontId="0" fillId="0" borderId="0" xfId="0" applyBorder="1"/>
    <xf numFmtId="0" fontId="0" fillId="0" borderId="5" xfId="0" applyBorder="1"/>
    <xf numFmtId="44" fontId="0" fillId="0" borderId="0" xfId="1" applyFont="1"/>
    <xf numFmtId="44" fontId="0" fillId="0" borderId="0" xfId="0" applyNumberFormat="1"/>
    <xf numFmtId="165" fontId="0" fillId="0" borderId="0" xfId="0" applyNumberFormat="1" applyFill="1" applyBorder="1"/>
    <xf numFmtId="14" fontId="0" fillId="0" borderId="4" xfId="0" applyNumberFormat="1" applyBorder="1" applyAlignment="1">
      <alignment horizontal="right"/>
    </xf>
    <xf numFmtId="0" fontId="0" fillId="0" borderId="6" xfId="0" applyBorder="1"/>
    <xf numFmtId="0" fontId="0" fillId="0" borderId="7" xfId="0" applyBorder="1"/>
    <xf numFmtId="14" fontId="0" fillId="0" borderId="8" xfId="0" applyNumberFormat="1" applyBorder="1" applyAlignment="1">
      <alignment horizontal="right"/>
    </xf>
    <xf numFmtId="165" fontId="0" fillId="0" borderId="9" xfId="0" applyNumberFormat="1" applyFill="1" applyBorder="1"/>
    <xf numFmtId="0" fontId="0" fillId="0" borderId="11" xfId="0" applyBorder="1"/>
    <xf numFmtId="164" fontId="0" fillId="0" borderId="5" xfId="1" applyNumberFormat="1" applyFont="1" applyBorder="1"/>
    <xf numFmtId="165" fontId="0" fillId="0" borderId="0" xfId="0" applyNumberFormat="1"/>
    <xf numFmtId="10" fontId="0" fillId="0" borderId="0" xfId="2" applyNumberFormat="1" applyFont="1"/>
    <xf numFmtId="164" fontId="0" fillId="0" borderId="12" xfId="1" applyNumberFormat="1" applyFont="1" applyBorder="1"/>
    <xf numFmtId="0" fontId="0" fillId="0" borderId="0" xfId="0" applyFill="1" applyBorder="1"/>
    <xf numFmtId="164" fontId="0" fillId="0" borderId="0" xfId="0" applyNumberFormat="1"/>
    <xf numFmtId="14" fontId="0" fillId="0" borderId="0" xfId="0" applyNumberFormat="1" applyBorder="1" applyAlignment="1">
      <alignment horizontal="right"/>
    </xf>
    <xf numFmtId="0" fontId="0" fillId="0" borderId="10" xfId="0" applyFill="1" applyBorder="1"/>
    <xf numFmtId="14" fontId="0" fillId="0" borderId="0" xfId="0" applyNumberFormat="1" applyBorder="1"/>
    <xf numFmtId="166" fontId="0" fillId="0" borderId="0" xfId="0" applyNumberFormat="1"/>
    <xf numFmtId="0" fontId="0" fillId="0" borderId="5" xfId="0" applyFill="1" applyBorder="1"/>
    <xf numFmtId="0" fontId="0" fillId="0" borderId="9" xfId="0" applyFill="1" applyBorder="1"/>
    <xf numFmtId="167" fontId="0" fillId="0" borderId="0" xfId="2" applyNumberFormat="1" applyFont="1"/>
    <xf numFmtId="9" fontId="0" fillId="0" borderId="0" xfId="2" applyFont="1"/>
    <xf numFmtId="44" fontId="0" fillId="0" borderId="0" xfId="0" applyNumberFormat="1" applyBorder="1"/>
  </cellXfs>
  <cellStyles count="3">
    <cellStyle name="Monétaire" xfId="1" builtinId="4"/>
    <cellStyle name="Normal" xfId="0" builtinId="0"/>
    <cellStyle name="Pourcentage" xfId="2" builtinId="5"/>
  </cellStyles>
  <dxfs count="8">
    <dxf>
      <font>
        <color rgb="FF00B050"/>
      </font>
    </dxf>
    <dxf>
      <font>
        <color rgb="FFFF0000"/>
      </font>
    </dxf>
    <dxf>
      <border>
        <left/>
        <right/>
        <top/>
        <bottom/>
        <vertical/>
        <horizontal/>
      </border>
    </dxf>
    <dxf>
      <border>
        <bottom style="thin">
          <color auto="1"/>
        </bottom>
        <vertical/>
        <horizontal/>
      </border>
    </dxf>
    <dxf>
      <border>
        <left/>
        <right/>
        <top/>
        <bottom/>
        <vertical/>
        <horizontal/>
      </border>
    </dxf>
    <dxf>
      <border>
        <bottom style="thin">
          <color auto="1"/>
        </bottom>
        <vertical/>
        <horizontal/>
      </border>
    </dxf>
    <dxf>
      <border>
        <left/>
        <right/>
        <top/>
        <bottom/>
        <vertical/>
        <horizontal/>
      </border>
    </dxf>
    <dxf>
      <border>
        <bottom style="thin">
          <color auto="1"/>
        </bottom>
        <vertical/>
        <horizontal/>
      </border>
    </dxf>
  </dxfs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externalLink" Target="externalLinks/externalLink1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externalLink" Target="externalLinks/externalLink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view3D>
      <c:rotX val="75"/>
      <c:perspective val="30"/>
    </c:view3D>
    <c:plotArea>
      <c:layout/>
      <c:pie3DChart>
        <c:varyColors val="1"/>
        <c:ser>
          <c:idx val="0"/>
          <c:order val="0"/>
          <c:dLbls>
            <c:showCatName val="1"/>
            <c:showPercent val="1"/>
            <c:separator>
</c:separator>
            <c:showLeaderLines val="1"/>
          </c:dLbls>
          <c:cat>
            <c:multiLvlStrRef>
              <c:f>#REF!</c:f>
            </c:multiLvlStrRef>
          </c:cat>
          <c:val>
            <c:numRef>
              <c:f>#REF!</c:f>
              <c:numCache>
                <c:formatCode>General</c:formatCode>
                <c:ptCount val="1"/>
                <c:pt idx="0">
                  <c:v>1</c:v>
                </c:pt>
              </c:numCache>
            </c:numRef>
          </c:val>
        </c:ser>
      </c:pie3DChart>
    </c:plotArea>
    <c:plotVisOnly val="1"/>
    <c:dispBlanksAs val="zero"/>
  </c:chart>
  <c:printSettings>
    <c:headerFooter/>
    <c:pageMargins b="0.75000000000001465" l="0.70000000000000062" r="0.70000000000000062" t="0.75000000000001465" header="0.30000000000000032" footer="0.30000000000000032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view3D>
      <c:rotX val="75"/>
      <c:perspective val="30"/>
    </c:view3D>
    <c:plotArea>
      <c:layout/>
      <c:pie3DChart>
        <c:varyColors val="1"/>
        <c:ser>
          <c:idx val="0"/>
          <c:order val="0"/>
          <c:dLbls>
            <c:showCatName val="1"/>
            <c:showPercent val="1"/>
            <c:separator>
</c:separator>
            <c:showLeaderLines val="1"/>
          </c:dLbls>
          <c:cat>
            <c:strRef>
              <c:f>Feuil1!$M$8:$M$23</c:f>
              <c:strCache>
                <c:ptCount val="3"/>
                <c:pt idx="0">
                  <c:v>ETH</c:v>
                </c:pt>
                <c:pt idx="1">
                  <c:v>BTC</c:v>
                </c:pt>
                <c:pt idx="2">
                  <c:v>Others</c:v>
                </c:pt>
              </c:strCache>
            </c:strRef>
          </c:cat>
          <c:val>
            <c:numRef>
              <c:f>Feuil1!$N$8:$N$23</c:f>
              <c:numCache>
                <c:formatCode>_([$$-409]* #,##0.00_);_([$$-409]* \(#,##0.00\);_([$$-409]* "-"??_);_(@_)</c:formatCode>
                <c:ptCount val="16"/>
                <c:pt idx="0">
                  <c:v>855.50752351531412</c:v>
                </c:pt>
                <c:pt idx="1">
                  <c:v>757.06777998064501</c:v>
                </c:pt>
                <c:pt idx="2">
                  <c:v>685.98722713024267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5">
                  <c:v>0</c:v>
                </c:pt>
              </c:numCache>
            </c:numRef>
          </c:val>
        </c:ser>
      </c:pie3DChart>
    </c:plotArea>
    <c:plotVisOnly val="1"/>
    <c:dispBlanksAs val="zero"/>
  </c:chart>
  <c:printSettings>
    <c:headerFooter/>
    <c:pageMargins b="0.75000000000001465" l="0.70000000000000062" r="0.70000000000000062" t="0.75000000000001465" header="0.30000000000000032" footer="0.30000000000000032"/>
    <c:pageSetup/>
  </c:printSettings>
</c:chartSpac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104775</xdr:colOff>
      <xdr:row>3</xdr:row>
      <xdr:rowOff>9526</xdr:rowOff>
    </xdr:from>
    <xdr:to>
      <xdr:col>11</xdr:col>
      <xdr:colOff>371475</xdr:colOff>
      <xdr:row>26</xdr:row>
      <xdr:rowOff>0</xdr:rowOff>
    </xdr:to>
    <xdr:graphicFrame macro="">
      <xdr:nvGraphicFramePr>
        <xdr:cNvPr id="2" name="Graphique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5</xdr:col>
      <xdr:colOff>104775</xdr:colOff>
      <xdr:row>3</xdr:row>
      <xdr:rowOff>9526</xdr:rowOff>
    </xdr:from>
    <xdr:to>
      <xdr:col>11</xdr:col>
      <xdr:colOff>371475</xdr:colOff>
      <xdr:row>26</xdr:row>
      <xdr:rowOff>0</xdr:rowOff>
    </xdr:to>
    <xdr:graphicFrame macro="">
      <xdr:nvGraphicFramePr>
        <xdr:cNvPr id="3" name="Graphique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Tiko/Desktop/Tiko/investissement/Vue%20d'ensemble%20-%20Copy.xlsx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Historique%20d'achats.xlsx" TargetMode="External"/></Relationships>
</file>

<file path=xl/externalLinks/externalLink1.xml><?xml version="1.0" encoding="utf-8"?>
<externalLink xmlns="http://schemas.openxmlformats.org/spreadsheetml/2006/main">
  <externalBook xmlns:r="http://schemas.openxmlformats.org/officeDocument/2006/relationships" r:id="rId1">
    <sheetNames>
      <sheetName val="Feuil1"/>
      <sheetName val="Feuil2"/>
    </sheetNames>
    <sheetDataSet>
      <sheetData sheetId="0">
        <row r="2">
          <cell r="K2">
            <v>0.93</v>
          </cell>
        </row>
      </sheetData>
      <sheetData sheetId="1" refreshError="1"/>
    </sheetDataSet>
  </externalBook>
</externalLink>
</file>

<file path=xl/externalLinks/externalLink2.xml><?xml version="1.0" encoding="utf-8"?>
<externalLink xmlns="http://schemas.openxmlformats.org/spreadsheetml/2006/main">
  <externalBook xmlns:r="http://schemas.openxmlformats.org/officeDocument/2006/relationships" r:id="rId1">
    <sheetNames>
      <sheetName val="ETH"/>
      <sheetName val="BTC"/>
      <sheetName val="DefiCake"/>
      <sheetName val="POLIS"/>
      <sheetName val="ATLAS"/>
      <sheetName val="BIGTIME"/>
      <sheetName val="Ayman"/>
      <sheetName val="ADA"/>
      <sheetName val="ALGO"/>
      <sheetName val="APE"/>
      <sheetName val="ATOM"/>
      <sheetName val="AVAX"/>
      <sheetName val="AMP"/>
      <sheetName val="BNB"/>
      <sheetName val="DOGE"/>
      <sheetName val="DOT"/>
      <sheetName val="EGLD"/>
      <sheetName val="ICP"/>
      <sheetName val="LDO"/>
      <sheetName val="LINK"/>
      <sheetName val="LTC"/>
      <sheetName val="LUNA"/>
      <sheetName val="LUNC"/>
      <sheetName val="MATIC"/>
      <sheetName val="MINA"/>
      <sheetName val="NEAR"/>
      <sheetName val="SHIB"/>
      <sheetName val="SOL"/>
      <sheetName val="TRX"/>
      <sheetName val="UNI"/>
      <sheetName val="XRP"/>
      <sheetName val="GRT"/>
      <sheetName val="KAVA"/>
      <sheetName val="SHPING"/>
      <sheetName val="Params"/>
    </sheetNames>
    <sheetDataSet>
      <sheetData sheetId="0">
        <row r="4">
          <cell r="J4">
            <v>855.50752351531412</v>
          </cell>
        </row>
      </sheetData>
      <sheetData sheetId="1">
        <row r="4">
          <cell r="J4">
            <v>757.06777998064501</v>
          </cell>
        </row>
      </sheetData>
      <sheetData sheetId="2">
        <row r="2">
          <cell r="Y2">
            <v>59.4</v>
          </cell>
        </row>
      </sheetData>
      <sheetData sheetId="3">
        <row r="4">
          <cell r="J4">
            <v>0.98620059518881098</v>
          </cell>
        </row>
      </sheetData>
      <sheetData sheetId="4">
        <row r="46">
          <cell r="M46">
            <v>76.27000000000001</v>
          </cell>
          <cell r="O46">
            <v>0.47771111534736832</v>
          </cell>
        </row>
      </sheetData>
      <sheetData sheetId="5">
        <row r="4">
          <cell r="C4">
            <v>-20</v>
          </cell>
        </row>
      </sheetData>
      <sheetData sheetId="6">
        <row r="9">
          <cell r="E9">
            <v>1.6967935999999999</v>
          </cell>
        </row>
      </sheetData>
      <sheetData sheetId="7">
        <row r="4">
          <cell r="J4">
            <v>22.141877295519031</v>
          </cell>
        </row>
      </sheetData>
      <sheetData sheetId="8">
        <row r="4">
          <cell r="J4">
            <v>7.2947562652859377</v>
          </cell>
        </row>
      </sheetData>
      <sheetData sheetId="9">
        <row r="4">
          <cell r="J4">
            <v>14.661675151697864</v>
          </cell>
        </row>
      </sheetData>
      <sheetData sheetId="10">
        <row r="4">
          <cell r="J4">
            <v>10.375489159465472</v>
          </cell>
        </row>
      </sheetData>
      <sheetData sheetId="11">
        <row r="4">
          <cell r="J4">
            <v>24.860358665624975</v>
          </cell>
        </row>
      </sheetData>
      <sheetData sheetId="12">
        <row r="4">
          <cell r="J4">
            <v>1.9057321749579677</v>
          </cell>
        </row>
      </sheetData>
      <sheetData sheetId="13">
        <row r="4">
          <cell r="J4">
            <v>118.6995896462531</v>
          </cell>
        </row>
      </sheetData>
      <sheetData sheetId="14">
        <row r="4">
          <cell r="J4">
            <v>3.7861442161520857</v>
          </cell>
        </row>
      </sheetData>
      <sheetData sheetId="15">
        <row r="4">
          <cell r="J4">
            <v>23.893131616581549</v>
          </cell>
        </row>
      </sheetData>
      <sheetData sheetId="16">
        <row r="4">
          <cell r="J4">
            <v>3.7388142634397861</v>
          </cell>
        </row>
      </sheetData>
      <sheetData sheetId="17">
        <row r="4">
          <cell r="J4">
            <v>4.7040644469429109</v>
          </cell>
        </row>
      </sheetData>
      <sheetData sheetId="18">
        <row r="4">
          <cell r="J4">
            <v>6.7628326421402498</v>
          </cell>
        </row>
      </sheetData>
      <sheetData sheetId="19">
        <row r="4">
          <cell r="J4">
            <v>4.6869796981735563</v>
          </cell>
        </row>
      </sheetData>
      <sheetData sheetId="20">
        <row r="4">
          <cell r="J4">
            <v>12.082161976841034</v>
          </cell>
        </row>
      </sheetData>
      <sheetData sheetId="21">
        <row r="4">
          <cell r="J4">
            <v>1.1100885273939551</v>
          </cell>
        </row>
      </sheetData>
      <sheetData sheetId="22">
        <row r="4">
          <cell r="J4">
            <v>29.957932506224058</v>
          </cell>
        </row>
      </sheetData>
      <sheetData sheetId="23">
        <row r="4">
          <cell r="J4">
            <v>25.246659342408542</v>
          </cell>
        </row>
      </sheetData>
      <sheetData sheetId="24">
        <row r="4">
          <cell r="J4">
            <v>22.89317182055898</v>
          </cell>
        </row>
      </sheetData>
      <sheetData sheetId="25">
        <row r="4">
          <cell r="J4">
            <v>21.192964972136952</v>
          </cell>
        </row>
      </sheetData>
      <sheetData sheetId="26">
        <row r="4">
          <cell r="J4">
            <v>3.1345306265559398</v>
          </cell>
        </row>
      </sheetData>
      <sheetData sheetId="27">
        <row r="4">
          <cell r="J4">
            <v>110.0957575737559</v>
          </cell>
        </row>
      </sheetData>
      <sheetData sheetId="28">
        <row r="4">
          <cell r="J4">
            <v>0.64749330524628523</v>
          </cell>
        </row>
      </sheetData>
      <sheetData sheetId="29">
        <row r="4">
          <cell r="J4">
            <v>6.4826041611496228</v>
          </cell>
        </row>
      </sheetData>
      <sheetData sheetId="30">
        <row r="4">
          <cell r="J4">
            <v>21.250405926043378</v>
          </cell>
        </row>
      </sheetData>
      <sheetData sheetId="31">
        <row r="4">
          <cell r="J4">
            <v>4.0819079189186827</v>
          </cell>
        </row>
      </sheetData>
      <sheetData sheetId="32">
        <row r="4">
          <cell r="J4">
            <v>2.3742283946919605</v>
          </cell>
        </row>
      </sheetData>
      <sheetData sheetId="33">
        <row r="4">
          <cell r="J4">
            <v>1.720599409546679</v>
          </cell>
        </row>
      </sheetData>
      <sheetData sheetId="34">
        <row r="8">
          <cell r="F8">
            <v>0.06</v>
          </cell>
        </row>
      </sheetData>
    </sheetDataSet>
  </externalBook>
</externalLink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B1:T50"/>
  <sheetViews>
    <sheetView tabSelected="1" workbookViewId="0">
      <selection activeCell="N3" sqref="N3"/>
    </sheetView>
  </sheetViews>
  <sheetFormatPr baseColWidth="10" defaultRowHeight="15"/>
  <cols>
    <col min="2" max="2" width="15.28515625" bestFit="1" customWidth="1"/>
    <col min="13" max="13" width="13.140625" bestFit="1" customWidth="1"/>
  </cols>
  <sheetData>
    <row r="1" spans="2:20">
      <c r="B1" s="26"/>
      <c r="C1" s="6"/>
      <c r="D1" s="7"/>
      <c r="E1" s="7"/>
    </row>
    <row r="2" spans="2:20">
      <c r="B2" s="26"/>
      <c r="C2" s="6"/>
      <c r="D2" s="7"/>
      <c r="E2" s="7"/>
      <c r="G2" t="s">
        <v>5</v>
      </c>
      <c r="H2" s="9">
        <f>0.22+15.37</f>
        <v>15.59</v>
      </c>
      <c r="J2" t="s">
        <v>6</v>
      </c>
      <c r="K2" s="9">
        <v>16.306000000000001</v>
      </c>
      <c r="M2" t="s">
        <v>7</v>
      </c>
      <c r="N2" s="9">
        <v>2</v>
      </c>
      <c r="P2" t="s">
        <v>8</v>
      </c>
      <c r="Q2" s="10">
        <f>N2+K2+H2</f>
        <v>33.896000000000001</v>
      </c>
      <c r="S2" s="7" t="s">
        <v>1</v>
      </c>
      <c r="T2" s="7">
        <f>1.8*3</f>
        <v>5.4</v>
      </c>
    </row>
    <row r="3" spans="2:20">
      <c r="B3" s="26"/>
      <c r="C3" s="11"/>
      <c r="D3" s="7"/>
      <c r="E3" s="7"/>
      <c r="Q3" s="31">
        <f>Q2/C7</f>
        <v>1.4607297691705367E-2</v>
      </c>
    </row>
    <row r="4" spans="2:20">
      <c r="B4" t="s">
        <v>30</v>
      </c>
      <c r="C4" s="19">
        <f>Investissement!C23</f>
        <v>2279</v>
      </c>
      <c r="E4" s="7"/>
    </row>
    <row r="5" spans="2:20">
      <c r="E5" s="7"/>
    </row>
    <row r="6" spans="2:20" ht="14.25" customHeight="1">
      <c r="E6" s="7"/>
    </row>
    <row r="7" spans="2:20" s="7" customFormat="1" ht="14.25" customHeight="1">
      <c r="B7" t="s">
        <v>18</v>
      </c>
      <c r="C7" s="10">
        <f>SUM(C12:C50)</f>
        <v>2320.483960510202</v>
      </c>
      <c r="D7" s="20">
        <f>(C7*[1]Feuil1!$K$2-C4)/C4</f>
        <v>-5.307148605770607E-2</v>
      </c>
      <c r="E7" s="32">
        <f>C7-C7/(1+D7)</f>
        <v>-130.05367389840012</v>
      </c>
      <c r="M7" s="13" t="s">
        <v>14</v>
      </c>
      <c r="N7" s="14" t="s">
        <v>15</v>
      </c>
    </row>
    <row r="8" spans="2:20" s="7" customFormat="1" ht="14.25" customHeight="1">
      <c r="B8" s="24"/>
      <c r="C8" s="11"/>
      <c r="M8" s="17" t="str">
        <f>IF(C12&gt;C7*[2]Params!F8,B12,"Others")</f>
        <v>ETH</v>
      </c>
      <c r="N8" s="18">
        <f>IF(C12&gt;C7*[2]Params!F8,C12,C7)</f>
        <v>855.50752351531412</v>
      </c>
    </row>
    <row r="9" spans="2:20">
      <c r="M9" s="17" t="str">
        <f>IF(C13&gt;C7*[2]Params!F8,B13,"Others")</f>
        <v>BTC</v>
      </c>
      <c r="N9" s="18">
        <f>IF(C13&gt;C7*0.1,C13,C7)</f>
        <v>757.06777998064501</v>
      </c>
    </row>
    <row r="10" spans="2:20">
      <c r="M10" s="17" t="str">
        <f>IF(OR(M9="",M9="Others"),"",IF(C14&gt;C7*[2]Params!F8,B14,"Others"))</f>
        <v>Others</v>
      </c>
      <c r="N10" s="18">
        <f>IF(OR(M9="",M9="Others"),"",IF(C14&gt;$C$7*[2]Params!F8,C14,SUM(C14:C39)))</f>
        <v>685.98722713024267</v>
      </c>
    </row>
    <row r="11" spans="2:20">
      <c r="B11" s="7" t="s">
        <v>14</v>
      </c>
      <c r="C11" s="7" t="s">
        <v>15</v>
      </c>
      <c r="M11" s="17" t="str">
        <f>IF(OR(M10="",M10="Others"),"",IF(C15&gt;C7*[2]Params!F8,B15,"Others"))</f>
        <v/>
      </c>
      <c r="N11" s="18" t="str">
        <f>IF(OR(M10="",M10="Others"),"",IF(C15&gt;$C$7*[2]Params!F$8,C15,SUM(C15:C39)))</f>
        <v/>
      </c>
    </row>
    <row r="12" spans="2:20">
      <c r="B12" s="7" t="s">
        <v>19</v>
      </c>
      <c r="C12" s="1">
        <f>[2]ETH!J4</f>
        <v>855.50752351531412</v>
      </c>
      <c r="D12" s="30">
        <f>C12/$C$7</f>
        <v>0.36867633565853852</v>
      </c>
      <c r="M12" s="17" t="str">
        <f>IF(OR(M11="",M11="Others"),"",IF(C16&gt;C7*[2]Params!F8,B16,"Others"))</f>
        <v/>
      </c>
      <c r="N12" s="21" t="str">
        <f>IF(OR(M11="",M11="Others"),"",IF(C16&gt;$C$7*[2]Params!F$8,C16,SUM(C16:C39)))</f>
        <v/>
      </c>
    </row>
    <row r="13" spans="2:20">
      <c r="B13" s="7" t="s">
        <v>4</v>
      </c>
      <c r="C13" s="1">
        <f>[2]BTC!J4</f>
        <v>757.06777998064501</v>
      </c>
      <c r="D13" s="30">
        <f t="shared" ref="D13:D50" si="0">C13/$C$7</f>
        <v>0.32625426112154182</v>
      </c>
      <c r="M13" s="17" t="str">
        <f>IF(OR(M12="",M12="Others"),"",IF(C17&gt;C7*[2]Params!F8,B17,"Others"))</f>
        <v/>
      </c>
      <c r="N13" s="18" t="str">
        <f>IF(OR(M12="",M12="Others"),"",IF(C17&gt;$C$7*[2]Params!F$8,C17,SUM(C17:C39)))</f>
        <v/>
      </c>
      <c r="Q13" s="23"/>
    </row>
    <row r="14" spans="2:20">
      <c r="B14" s="7" t="s">
        <v>26</v>
      </c>
      <c r="C14" s="1">
        <f>[2]BNB!J4</f>
        <v>118.6995896462531</v>
      </c>
      <c r="D14" s="30">
        <f t="shared" si="0"/>
        <v>5.1152945534755932E-2</v>
      </c>
      <c r="M14" s="17" t="str">
        <f>IF(OR(M13="",M13="Others"),"",IF(C18&gt;C7*[2]Params!F8,B18,"Others"))</f>
        <v/>
      </c>
      <c r="N14" s="18" t="str">
        <f>IF(OR(M13="",M13="Others"),"",IF(C18&gt;$C$7*[2]Params!F$8,C18,SUM(C18:C40)))</f>
        <v/>
      </c>
    </row>
    <row r="15" spans="2:20">
      <c r="B15" s="7" t="s">
        <v>24</v>
      </c>
      <c r="C15" s="1">
        <f>[2]SOL!J4</f>
        <v>110.0957575737559</v>
      </c>
      <c r="D15" s="30">
        <f t="shared" si="0"/>
        <v>4.7445170683079955E-2</v>
      </c>
      <c r="M15" s="17" t="str">
        <f>IF(OR(M14="",M14="Others"),"",IF(C19&gt;C7*[2]Params!F8,B19,"Others"))</f>
        <v/>
      </c>
      <c r="N15" s="18" t="str">
        <f>IF(OR(M14="",M14="Others"),"",IF(C19&gt;$C$7*[2]Params!F$8,C19,SUM(C19:C41)))</f>
        <v/>
      </c>
    </row>
    <row r="16" spans="2:20">
      <c r="B16" s="7" t="s">
        <v>20</v>
      </c>
      <c r="C16" s="1">
        <f>[2]ATLAS!M46</f>
        <v>76.27000000000001</v>
      </c>
      <c r="D16" s="30">
        <f t="shared" si="0"/>
        <v>3.2868143584681625E-2</v>
      </c>
      <c r="M16" s="17" t="str">
        <f>IF(OR(M15="",M15="Others"),"",IF(C20&gt;C7*[2]Params!F8,B20,"Others"))</f>
        <v/>
      </c>
      <c r="N16" s="18" t="str">
        <f>IF(OR(M15="",M15="Others"),"",IF(C20&gt;$C$7*[2]Params!F$8,C20,SUM(C20:C42)))</f>
        <v/>
      </c>
    </row>
    <row r="17" spans="2:17">
      <c r="B17" s="7" t="s">
        <v>21</v>
      </c>
      <c r="C17" s="1">
        <f>[2]DefiCake!$Y$2</f>
        <v>59.4</v>
      </c>
      <c r="D17" s="30">
        <f t="shared" si="0"/>
        <v>2.5598108416547638E-2</v>
      </c>
      <c r="M17" s="17" t="str">
        <f>IF(OR(M16="",M16="Others"),"",IF(C21&gt;C7*[2]Params!F8,B21,"Others"))</f>
        <v/>
      </c>
      <c r="N17" s="18" t="str">
        <f>IF(OR(M16="",M16="Others"),"",IF(C21&gt;$C$7*[2]Params!F$8,C21,SUM(C21:C43)))</f>
        <v/>
      </c>
    </row>
    <row r="18" spans="2:17">
      <c r="B18" s="22" t="s">
        <v>32</v>
      </c>
      <c r="C18" s="9">
        <f>[2]MATIC!$J$4</f>
        <v>25.246659342408542</v>
      </c>
      <c r="D18" s="30">
        <f>C18/$C$7</f>
        <v>1.0879911161660255E-2</v>
      </c>
      <c r="M18" s="17" t="str">
        <f>IF(OR(M17="",M17="Others"),"",IF(C22&gt;C7*[2]Params!F8,B22,"Others"))</f>
        <v/>
      </c>
      <c r="N18" s="18" t="str">
        <f>IF(OR(M17="",M17="Others"),"",IF(C22&gt;$C$7*[2]Params!F$8,C22,SUM(C22:C44)))</f>
        <v/>
      </c>
    </row>
    <row r="19" spans="2:17">
      <c r="B19" s="7" t="s">
        <v>49</v>
      </c>
      <c r="C19" s="1">
        <f>[2]LUNC!J4</f>
        <v>29.957932506224058</v>
      </c>
      <c r="D19" s="30">
        <f>C19/$C$7</f>
        <v>1.2910208825419867E-2</v>
      </c>
      <c r="M19" s="17" t="str">
        <f>IF(OR(M18="",M18="Others"),"",IF(C23&gt;C7*[2]Params!F8,B23,"Others"))</f>
        <v/>
      </c>
      <c r="N19" s="18" t="str">
        <f>IF(OR(M18="",M18="Others"),"",IF(C23&gt;$C$7*[2]Params!F$8,C23,SUM(C23:C45)))</f>
        <v/>
      </c>
      <c r="Q19" s="27"/>
    </row>
    <row r="20" spans="2:17">
      <c r="B20" s="7" t="s">
        <v>5</v>
      </c>
      <c r="C20" s="1">
        <f>H$2</f>
        <v>15.59</v>
      </c>
      <c r="D20" s="30">
        <f t="shared" si="0"/>
        <v>6.7184260978784124E-3</v>
      </c>
      <c r="M20" s="17" t="str">
        <f>IF(OR(M19="",M19="Others"),"",IF(C24&gt;C7*[2]Params!F8,B24,"Others"))</f>
        <v/>
      </c>
      <c r="N20" s="18" t="str">
        <f>IF(OR(M19="",M19="Others"),"",IF(C24&gt;$C$7*[2]Params!F$8,C24,SUM(C24:C46)))</f>
        <v/>
      </c>
      <c r="Q20" s="23"/>
    </row>
    <row r="21" spans="2:17">
      <c r="B21" s="22" t="s">
        <v>47</v>
      </c>
      <c r="C21" s="9">
        <f>[2]AVAX!$J$4</f>
        <v>24.860358665624975</v>
      </c>
      <c r="D21" s="30">
        <f t="shared" si="0"/>
        <v>1.0713436976379255E-2</v>
      </c>
      <c r="M21" s="17" t="str">
        <f>IF(OR(M20="",M20="Others"),"",IF(C25&gt;C7*[2]Params!F8,B25,"Others"))</f>
        <v/>
      </c>
      <c r="N21" s="18" t="str">
        <f>IF(OR(M20="",M20="Others"),"",IF(C25&gt;$C$7*[2]Params!F$8,C25,SUM(C25:C47)))</f>
        <v/>
      </c>
    </row>
    <row r="22" spans="2:17">
      <c r="B22" s="22" t="s">
        <v>45</v>
      </c>
      <c r="C22" s="9">
        <f>[2]ADA!$J$4</f>
        <v>22.141877295519031</v>
      </c>
      <c r="D22" s="30">
        <f t="shared" si="0"/>
        <v>9.5419221474173522E-3</v>
      </c>
      <c r="M22" s="17" t="str">
        <f>IF(OR(M21="",M21="Others"),"",IF(C26&gt;C7*[2]Params!F8,B26,"Others"))</f>
        <v/>
      </c>
      <c r="N22" s="18"/>
    </row>
    <row r="23" spans="2:17">
      <c r="B23" s="22" t="s">
        <v>57</v>
      </c>
      <c r="C23" s="9">
        <f>[2]MINA!$J$4</f>
        <v>22.89317182055898</v>
      </c>
      <c r="D23" s="30">
        <f t="shared" si="0"/>
        <v>9.8656884555778125E-3</v>
      </c>
      <c r="M23" s="17" t="str">
        <f>IF(OR(M22="",M22="Others"),"",IF(C27&gt;C7*[2]Params!F8,B27,"Others"))</f>
        <v/>
      </c>
      <c r="N23" s="18" t="str">
        <f>IF(OR(M22="",M22="Others"),"",IF(C27&gt;$C$7*[2]Params!F$8,C27,SUM(C27:C49)))</f>
        <v/>
      </c>
    </row>
    <row r="24" spans="2:17">
      <c r="B24" s="22" t="s">
        <v>42</v>
      </c>
      <c r="C24" s="1">
        <f>[2]DOT!$J$4</f>
        <v>23.893131616581549</v>
      </c>
      <c r="D24" s="30">
        <f t="shared" si="0"/>
        <v>1.0296615716028563E-2</v>
      </c>
      <c r="M24" s="17" t="str">
        <f>IF(OR(M23="",M23="Others"),"",IF(C28&gt;C7*[2]Params!F9,B28,"Others"))</f>
        <v/>
      </c>
      <c r="N24" s="18" t="str">
        <f>IF(OR(M23="",M23="Others"),"",IF(C28&gt;$C$7*[2]Params!F$8,C28,SUM(C28:C50)))</f>
        <v/>
      </c>
    </row>
    <row r="25" spans="2:17">
      <c r="B25" s="22" t="s">
        <v>38</v>
      </c>
      <c r="C25" s="9">
        <f>[2]NEAR!$J$4</f>
        <v>21.192964972136952</v>
      </c>
      <c r="D25" s="30">
        <f t="shared" si="0"/>
        <v>9.1329935189370069E-3</v>
      </c>
      <c r="M25" s="17" t="str">
        <f>IF(OR(M24="",M24="Others"),"",IF(C29&gt;$C$7*[2]Params!F10,B29,"Others"))</f>
        <v/>
      </c>
      <c r="N25" s="18" t="str">
        <f>IF(OR(M24="",M24="Others"),"",IF(C29&gt;$C$7*[2]Params!F$8,C29,SUM(C29:C51)))</f>
        <v/>
      </c>
    </row>
    <row r="26" spans="2:17">
      <c r="B26" s="22" t="s">
        <v>41</v>
      </c>
      <c r="C26" s="1">
        <f>[2]XRP!$J$4</f>
        <v>21.250405926043378</v>
      </c>
      <c r="D26" s="30">
        <f t="shared" si="0"/>
        <v>9.1577473870455353E-3</v>
      </c>
      <c r="M26" s="17" t="str">
        <f>IF(OR(M25="",M25="Others"),"",IF(C30&gt;$C$7*[2]Params!F11,B30,"Others"))</f>
        <v/>
      </c>
      <c r="N26" s="18" t="str">
        <f>IF(OR(M25="",M25="Others"),"",IF(C30&gt;$C$7*[2]Params!F$8,C30,SUM(C30:C52)))</f>
        <v/>
      </c>
    </row>
    <row r="27" spans="2:17">
      <c r="B27" s="22" t="s">
        <v>48</v>
      </c>
      <c r="C27" s="9">
        <f>[2]APE!$J$4</f>
        <v>14.661675151697864</v>
      </c>
      <c r="D27" s="30">
        <f t="shared" si="0"/>
        <v>6.3183695303260009E-3</v>
      </c>
      <c r="M27" s="17" t="str">
        <f>IF(OR(M26="",M26="Others"),"",IF(C31&gt;$C$7*[2]Params!F12,B31,"Others"))</f>
        <v/>
      </c>
      <c r="N27" s="18" t="str">
        <f>IF(OR(M26="",M26="Others"),"",IF(C31&gt;$C$7*[2]Params!F$8,C31,SUM(C31:C53)))</f>
        <v/>
      </c>
    </row>
    <row r="28" spans="2:17">
      <c r="B28" s="7" t="s">
        <v>22</v>
      </c>
      <c r="C28" s="1">
        <f>-[2]BIGTIME!$C$4</f>
        <v>20</v>
      </c>
      <c r="D28" s="30">
        <f t="shared" si="0"/>
        <v>8.6188917227433132E-3</v>
      </c>
      <c r="M28" s="17" t="str">
        <f>IF(OR(M27="",M27="Others"),"",IF(C32&gt;$C$7*[2]Params!F13,B32,"Others"))</f>
        <v/>
      </c>
      <c r="N28" s="18" t="str">
        <f>IF(OR(M27="",M27="Others"),"",IF(C32&gt;$C$7*[2]Params!F$8,C32,SUM(C32:C54)))</f>
        <v/>
      </c>
    </row>
    <row r="29" spans="2:17">
      <c r="B29" s="7" t="s">
        <v>6</v>
      </c>
      <c r="C29" s="1">
        <f>$K$2</f>
        <v>16.306000000000001</v>
      </c>
      <c r="D29" s="30">
        <f t="shared" si="0"/>
        <v>7.0269824215526229E-3</v>
      </c>
      <c r="M29" s="17" t="str">
        <f>IF(OR(M28="",M28="Others"),"",IF(C33&gt;$C$7*[2]Params!F14,B33,"Others"))</f>
        <v/>
      </c>
      <c r="N29" s="18" t="str">
        <f>IF(OR(M28="",M28="Others"),"",IF(C33&gt;$C$7*[2]Params!F$8,C33,SUM(C33:C55)))</f>
        <v/>
      </c>
    </row>
    <row r="30" spans="2:17">
      <c r="B30" s="7" t="s">
        <v>7</v>
      </c>
      <c r="C30" s="1">
        <f>$N$2</f>
        <v>2</v>
      </c>
      <c r="D30" s="30">
        <f t="shared" si="0"/>
        <v>8.6188917227433132E-4</v>
      </c>
      <c r="M30" s="17" t="str">
        <f>IF(OR(M29="",M29="Others"),"",IF(C34&gt;$C$7*[2]Params!F15,B34,"Others"))</f>
        <v/>
      </c>
      <c r="N30" s="18" t="str">
        <f>IF(OR(M29="",M29="Others"),"",IF(C34&gt;$C$7*[2]Params!F$8,C34,SUM(C34:C56)))</f>
        <v/>
      </c>
    </row>
    <row r="31" spans="2:17">
      <c r="B31" s="22" t="s">
        <v>31</v>
      </c>
      <c r="C31" s="9">
        <f>[2]ATOM!$J$4</f>
        <v>10.375489159465472</v>
      </c>
      <c r="D31" s="30">
        <f t="shared" si="0"/>
        <v>4.4712608817964964E-3</v>
      </c>
      <c r="M31" s="17" t="str">
        <f>IF(OR(M30="",M30="Others"),"",IF(C35&gt;$C$7*[2]Params!F16,B35,"Others"))</f>
        <v/>
      </c>
      <c r="N31" s="18" t="str">
        <f>IF(OR(M30="",M30="Others"),"",IF(C35&gt;$C$7*[2]Params!F$8,C35,SUM(C35:C57)))</f>
        <v/>
      </c>
    </row>
    <row r="32" spans="2:17">
      <c r="B32" s="22" t="s">
        <v>44</v>
      </c>
      <c r="C32" s="9">
        <f>[2]LTC!$J$4</f>
        <v>12.082161976841034</v>
      </c>
      <c r="D32" s="30">
        <f t="shared" si="0"/>
        <v>5.2067422927519584E-3</v>
      </c>
      <c r="M32" s="17" t="str">
        <f>IF(OR(M31="",M31="Others"),"",IF(C36&gt;$C$7*[2]Params!F17,B36,"Others"))</f>
        <v/>
      </c>
      <c r="N32" s="18" t="str">
        <f>IF(OR(M31="",M31="Others"),"",IF(C36&gt;$C$7*[2]Params!F$8,C36,SUM(C36:C58)))</f>
        <v/>
      </c>
    </row>
    <row r="33" spans="2:14">
      <c r="B33" s="22" t="s">
        <v>46</v>
      </c>
      <c r="C33" s="9">
        <f>[2]ALGO!$J$4</f>
        <v>7.2947562652859377</v>
      </c>
      <c r="D33" s="30">
        <f t="shared" si="0"/>
        <v>3.1436357197151443E-3</v>
      </c>
      <c r="M33" s="17" t="str">
        <f>IF(OR(M32="",M32="Others"),"",IF(C37&gt;$C$7*[2]Params!F18,B37,"Others"))</f>
        <v/>
      </c>
      <c r="N33" s="18" t="str">
        <f>IF(OR(M32="",M32="Others"),"",IF(C37&gt;$C$7*[2]Params!F$8,C37,SUM(C37:C59)))</f>
        <v/>
      </c>
    </row>
    <row r="34" spans="2:14">
      <c r="B34" s="22" t="s">
        <v>52</v>
      </c>
      <c r="C34" s="9">
        <f>[2]LDO!$J$4</f>
        <v>6.7628326421402498</v>
      </c>
      <c r="D34" s="30">
        <f t="shared" si="0"/>
        <v>2.9144061140820442E-3</v>
      </c>
      <c r="M34" s="17" t="str">
        <f>IF(OR(M33="",M33="Others"),"",IF(C38&gt;$C$7*[2]Params!F19,B38,"Others"))</f>
        <v/>
      </c>
      <c r="N34" s="18" t="str">
        <f>IF(OR(M33="",M33="Others"),"",IF(C38&gt;$C$7*[2]Params!F$8,C38,SUM(C38:C60)))</f>
        <v/>
      </c>
    </row>
    <row r="35" spans="2:14">
      <c r="B35" s="22" t="s">
        <v>55</v>
      </c>
      <c r="C35" s="9">
        <f>[2]UNI!$J$4</f>
        <v>6.4826041611496228</v>
      </c>
      <c r="D35" s="30">
        <f t="shared" si="0"/>
        <v>2.793643167317692E-3</v>
      </c>
      <c r="M35" s="17" t="str">
        <f>IF(OR(M34="",M34="Others"),"",IF(C39&gt;$C$7*[2]Params!F20,B39,"Others"))</f>
        <v/>
      </c>
      <c r="N35" s="18" t="str">
        <f>IF(OR(M34="",M34="Others"),"",IF(C39&gt;$C$7*[2]Params!F$8,C39,SUM(C39:C61)))</f>
        <v/>
      </c>
    </row>
    <row r="36" spans="2:14">
      <c r="B36" s="22" t="s">
        <v>54</v>
      </c>
      <c r="C36" s="9">
        <f>[2]LINK!$J$4</f>
        <v>4.6869796981735563</v>
      </c>
      <c r="D36" s="30">
        <f t="shared" si="0"/>
        <v>2.0198285262627005E-3</v>
      </c>
      <c r="M36" s="17" t="str">
        <f>IF(OR(M35="",M35="Others"),"",IF(C40&gt;$C$7*[2]Params!F21,B40,"Others"))</f>
        <v/>
      </c>
      <c r="N36" s="18" t="str">
        <f>IF(OR(M35="",M35="Others"),"",IF(C40&gt;$C$7*[2]Params!F$8,C40,SUM(C40:C62)))</f>
        <v/>
      </c>
    </row>
    <row r="37" spans="2:14">
      <c r="B37" s="7" t="s">
        <v>1</v>
      </c>
      <c r="C37" s="1">
        <f>$T$2</f>
        <v>5.4</v>
      </c>
      <c r="D37" s="30">
        <f t="shared" si="0"/>
        <v>2.3271007651406946E-3</v>
      </c>
      <c r="M37" s="17" t="str">
        <f>IF(OR(M36="",M36="Others"),"",IF(C41&gt;$C$7*[2]Params!F22,B41,"Others"))</f>
        <v/>
      </c>
      <c r="N37" s="18" t="str">
        <f>IF(OR(M36="",M36="Others"),"",IF(C41&gt;$C$7*[2]Params!F$8,C41,SUM(C41:C63)))</f>
        <v/>
      </c>
    </row>
    <row r="38" spans="2:14">
      <c r="B38" s="22" t="s">
        <v>53</v>
      </c>
      <c r="C38" s="9">
        <f>[2]ICP!$J$4</f>
        <v>4.7040644469429109</v>
      </c>
      <c r="D38" s="30">
        <f t="shared" si="0"/>
        <v>2.0271911062503677E-3</v>
      </c>
      <c r="M38" s="17" t="str">
        <f>IF(OR(M37="",M37="Others"),"",IF(C42&gt;$C$7*[2]Params!F23,B42,"Others"))</f>
        <v/>
      </c>
      <c r="N38" s="18" t="str">
        <f>IF(OR(M37="",M37="Others"),"",IF(C42&gt;$C$7*[2]Params!F$8,C42,SUM(C42:C64)))</f>
        <v/>
      </c>
    </row>
    <row r="39" spans="2:14">
      <c r="B39" s="22" t="s">
        <v>33</v>
      </c>
      <c r="C39" s="1">
        <f>[2]EGLD!$J$4</f>
        <v>3.7388142634397861</v>
      </c>
      <c r="D39" s="30">
        <f t="shared" si="0"/>
        <v>1.6112217654017903E-3</v>
      </c>
      <c r="M39" s="17" t="str">
        <f>IF(OR(M38="",M38="Others"),"",IF(C43&gt;$C$7*[2]Params!F24,B43,"Others"))</f>
        <v/>
      </c>
      <c r="N39" s="18" t="str">
        <f>IF(OR(M38="",M38="Others"),"",IF(C43&gt;$C$7*[2]Params!F$8,C43,SUM(C43:C65)))</f>
        <v/>
      </c>
    </row>
    <row r="40" spans="2:14">
      <c r="B40" s="22" t="s">
        <v>51</v>
      </c>
      <c r="C40" s="9">
        <f>[2]DOGE!$J$4</f>
        <v>3.7861442161520857</v>
      </c>
      <c r="D40" s="30">
        <f t="shared" si="0"/>
        <v>1.6316183522852839E-3</v>
      </c>
    </row>
    <row r="41" spans="2:14">
      <c r="B41" s="22" t="s">
        <v>56</v>
      </c>
      <c r="C41" s="9">
        <f>[2]SHIB!$J$4</f>
        <v>3.1345306265559398</v>
      </c>
      <c r="D41" s="30">
        <f t="shared" si="0"/>
        <v>1.3508090035954199E-3</v>
      </c>
    </row>
    <row r="42" spans="2:14">
      <c r="B42" s="22" t="s">
        <v>37</v>
      </c>
      <c r="C42" s="9">
        <f>[2]GRT!$J$4</f>
        <v>4.0819079189186827</v>
      </c>
      <c r="D42" s="30">
        <f t="shared" si="0"/>
        <v>1.7590761187684307E-3</v>
      </c>
    </row>
    <row r="43" spans="2:14">
      <c r="B43" s="22" t="s">
        <v>50</v>
      </c>
      <c r="C43" s="9">
        <f>[2]KAVA!$J$4</f>
        <v>2.3742283946919605</v>
      </c>
      <c r="D43" s="30">
        <f t="shared" si="0"/>
        <v>1.0231608729456341E-3</v>
      </c>
    </row>
    <row r="44" spans="2:14">
      <c r="B44" s="22" t="s">
        <v>36</v>
      </c>
      <c r="C44" s="9">
        <f>[2]AMP!$J$4</f>
        <v>1.9057321749579677</v>
      </c>
      <c r="D44" s="30">
        <f t="shared" si="0"/>
        <v>8.2126496342554186E-4</v>
      </c>
    </row>
    <row r="45" spans="2:14">
      <c r="B45" s="22" t="s">
        <v>40</v>
      </c>
      <c r="C45" s="9">
        <f>[2]SHPING!$J$4</f>
        <v>1.720599409546679</v>
      </c>
      <c r="D45" s="30">
        <f t="shared" si="0"/>
        <v>7.4148300045494514E-4</v>
      </c>
    </row>
    <row r="46" spans="2:14">
      <c r="B46" s="7" t="s">
        <v>27</v>
      </c>
      <c r="C46" s="1">
        <f>[2]Ayman!$E$9</f>
        <v>1.6967935999999999</v>
      </c>
      <c r="D46" s="30">
        <f t="shared" si="0"/>
        <v>7.3122401571219136E-4</v>
      </c>
    </row>
    <row r="47" spans="2:14">
      <c r="B47" s="22" t="s">
        <v>23</v>
      </c>
      <c r="C47" s="9">
        <f>[2]LUNA!J4</f>
        <v>1.1100885273939551</v>
      </c>
      <c r="D47" s="30">
        <f t="shared" si="0"/>
        <v>4.7838664101340368E-4</v>
      </c>
    </row>
    <row r="48" spans="2:14">
      <c r="B48" s="7" t="s">
        <v>25</v>
      </c>
      <c r="C48" s="1">
        <f>[2]POLIS!J4</f>
        <v>0.98620059518881098</v>
      </c>
      <c r="D48" s="30">
        <f t="shared" si="0"/>
        <v>4.2499780734186858E-4</v>
      </c>
    </row>
    <row r="49" spans="2:4">
      <c r="B49" s="22" t="s">
        <v>43</v>
      </c>
      <c r="C49" s="9">
        <f>[2]TRX!$J$4</f>
        <v>0.64749330524628523</v>
      </c>
      <c r="D49" s="30">
        <f t="shared" si="0"/>
        <v>2.7903373445594586E-4</v>
      </c>
    </row>
    <row r="50" spans="2:4">
      <c r="B50" s="7" t="s">
        <v>28</v>
      </c>
      <c r="C50" s="1">
        <f>[2]ATLAS!O46</f>
        <v>0.47771111534736832</v>
      </c>
      <c r="D50" s="30">
        <f t="shared" si="0"/>
        <v>2.0586701889649544E-4</v>
      </c>
    </row>
  </sheetData>
  <autoFilter ref="B11:C11">
    <sortState ref="B12:C50">
      <sortCondition descending="1" ref="C11"/>
    </sortState>
  </autoFilter>
  <conditionalFormatting sqref="M8:N23 N13:N39">
    <cfRule type="containsText" dxfId="7" priority="13" operator="containsText" text="Others">
      <formula>NOT(ISERROR(SEARCH("Others",M8)))</formula>
    </cfRule>
    <cfRule type="containsBlanks" dxfId="6" priority="14">
      <formula>LEN(TRIM(M8))=0</formula>
    </cfRule>
  </conditionalFormatting>
  <conditionalFormatting sqref="M24:N24">
    <cfRule type="containsText" dxfId="5" priority="5" operator="containsText" text="Others">
      <formula>NOT(ISERROR(SEARCH("Others",M24)))</formula>
    </cfRule>
    <cfRule type="containsBlanks" dxfId="4" priority="6">
      <formula>LEN(TRIM(M24))=0</formula>
    </cfRule>
  </conditionalFormatting>
  <conditionalFormatting sqref="M25:N39">
    <cfRule type="containsText" dxfId="3" priority="3" operator="containsText" text="Others">
      <formula>NOT(ISERROR(SEARCH("Others",M25)))</formula>
    </cfRule>
    <cfRule type="containsBlanks" dxfId="2" priority="4">
      <formula>LEN(TRIM(M25))=0</formula>
    </cfRule>
  </conditionalFormatting>
  <conditionalFormatting sqref="D7">
    <cfRule type="cellIs" dxfId="1" priority="11" operator="lessThan">
      <formula>0</formula>
    </cfRule>
    <cfRule type="cellIs" dxfId="0" priority="12" operator="greaterThan">
      <formula>0</formula>
    </cfRule>
  </conditionalFormatting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B3:E23"/>
  <sheetViews>
    <sheetView workbookViewId="0">
      <selection activeCell="H22" sqref="H22"/>
    </sheetView>
  </sheetViews>
  <sheetFormatPr baseColWidth="10" defaultRowHeight="15"/>
  <sheetData>
    <row r="3" spans="2:5">
      <c r="B3" s="2" t="s">
        <v>0</v>
      </c>
      <c r="C3" s="3"/>
      <c r="D3" s="3"/>
      <c r="E3" s="4"/>
    </row>
    <row r="4" spans="2:5">
      <c r="B4" s="5">
        <v>44202</v>
      </c>
      <c r="C4" s="6">
        <v>400</v>
      </c>
      <c r="D4" s="7" t="s">
        <v>1</v>
      </c>
      <c r="E4" s="8"/>
    </row>
    <row r="5" spans="2:5">
      <c r="B5" s="5">
        <v>44389</v>
      </c>
      <c r="C5" s="6">
        <v>120</v>
      </c>
      <c r="D5" s="7" t="s">
        <v>2</v>
      </c>
      <c r="E5" s="8" t="s">
        <v>3</v>
      </c>
    </row>
    <row r="6" spans="2:5">
      <c r="B6" s="5">
        <v>44420</v>
      </c>
      <c r="C6" s="6">
        <v>100</v>
      </c>
      <c r="D6" s="7" t="s">
        <v>2</v>
      </c>
      <c r="E6" s="8" t="s">
        <v>4</v>
      </c>
    </row>
    <row r="7" spans="2:5">
      <c r="B7" s="5">
        <v>44318</v>
      </c>
      <c r="C7" s="11">
        <v>65</v>
      </c>
      <c r="D7" s="7" t="s">
        <v>9</v>
      </c>
      <c r="E7" s="8"/>
    </row>
    <row r="8" spans="2:5">
      <c r="B8" s="5">
        <v>44685</v>
      </c>
      <c r="C8" s="11">
        <v>50</v>
      </c>
      <c r="D8" s="7" t="s">
        <v>10</v>
      </c>
      <c r="E8" s="8"/>
    </row>
    <row r="9" spans="2:5">
      <c r="B9" s="12" t="s">
        <v>11</v>
      </c>
      <c r="C9" s="11">
        <v>153</v>
      </c>
      <c r="D9" s="7" t="s">
        <v>10</v>
      </c>
      <c r="E9" s="8"/>
    </row>
    <row r="10" spans="2:5">
      <c r="B10" s="12" t="s">
        <v>12</v>
      </c>
      <c r="C10" s="11">
        <v>100</v>
      </c>
      <c r="D10" s="7" t="s">
        <v>10</v>
      </c>
      <c r="E10" s="8" t="s">
        <v>4</v>
      </c>
    </row>
    <row r="11" spans="2:5">
      <c r="B11" s="12" t="s">
        <v>13</v>
      </c>
      <c r="C11" s="11">
        <v>101</v>
      </c>
      <c r="D11" s="7" t="s">
        <v>10</v>
      </c>
      <c r="E11" s="8" t="s">
        <v>4</v>
      </c>
    </row>
    <row r="12" spans="2:5">
      <c r="B12" s="12" t="s">
        <v>16</v>
      </c>
      <c r="C12" s="11">
        <v>200</v>
      </c>
      <c r="D12" s="7" t="s">
        <v>10</v>
      </c>
      <c r="E12" s="8" t="s">
        <v>17</v>
      </c>
    </row>
    <row r="13" spans="2:5">
      <c r="B13" s="12" t="s">
        <v>29</v>
      </c>
      <c r="C13" s="11">
        <v>50</v>
      </c>
      <c r="D13" s="7" t="s">
        <v>10</v>
      </c>
      <c r="E13" s="28" t="s">
        <v>7</v>
      </c>
    </row>
    <row r="14" spans="2:5">
      <c r="B14" s="12" t="s">
        <v>34</v>
      </c>
      <c r="C14" s="11">
        <v>10</v>
      </c>
      <c r="D14" s="7" t="s">
        <v>35</v>
      </c>
      <c r="E14" s="28" t="s">
        <v>4</v>
      </c>
    </row>
    <row r="15" spans="2:5">
      <c r="B15" s="12" t="s">
        <v>39</v>
      </c>
      <c r="C15" s="11">
        <v>15</v>
      </c>
      <c r="D15" s="22" t="s">
        <v>10</v>
      </c>
      <c r="E15" s="28" t="s">
        <v>4</v>
      </c>
    </row>
    <row r="16" spans="2:5">
      <c r="B16" s="12">
        <v>44693</v>
      </c>
      <c r="C16" s="11">
        <v>15</v>
      </c>
      <c r="D16" s="22" t="s">
        <v>10</v>
      </c>
      <c r="E16" s="28" t="s">
        <v>4</v>
      </c>
    </row>
    <row r="17" spans="2:5">
      <c r="B17" s="12">
        <v>44816</v>
      </c>
      <c r="C17" s="11">
        <v>150</v>
      </c>
      <c r="D17" s="22" t="s">
        <v>10</v>
      </c>
      <c r="E17" s="28" t="s">
        <v>5</v>
      </c>
    </row>
    <row r="18" spans="2:5">
      <c r="B18" s="12">
        <v>45170</v>
      </c>
      <c r="C18" s="11">
        <v>150</v>
      </c>
      <c r="D18" s="22" t="s">
        <v>10</v>
      </c>
      <c r="E18" s="28" t="s">
        <v>5</v>
      </c>
    </row>
    <row r="19" spans="2:5">
      <c r="B19" s="12">
        <v>44959</v>
      </c>
      <c r="C19" s="11">
        <v>150</v>
      </c>
      <c r="D19" s="22" t="s">
        <v>10</v>
      </c>
      <c r="E19" s="28" t="s">
        <v>5</v>
      </c>
    </row>
    <row r="20" spans="2:5">
      <c r="B20" s="12">
        <v>44929</v>
      </c>
      <c r="C20" s="11">
        <v>200</v>
      </c>
      <c r="D20" s="22" t="s">
        <v>10</v>
      </c>
      <c r="E20" s="28" t="s">
        <v>5</v>
      </c>
    </row>
    <row r="21" spans="2:5">
      <c r="B21" s="12" t="s">
        <v>58</v>
      </c>
      <c r="C21" s="11">
        <v>250</v>
      </c>
      <c r="D21" s="22" t="s">
        <v>10</v>
      </c>
      <c r="E21" s="28" t="s">
        <v>5</v>
      </c>
    </row>
    <row r="22" spans="2:5">
      <c r="B22" s="15"/>
      <c r="C22" s="16"/>
      <c r="D22" s="29"/>
      <c r="E22" s="25"/>
    </row>
    <row r="23" spans="2:5">
      <c r="B23" t="s">
        <v>8</v>
      </c>
      <c r="C23" s="19">
        <f>SUM(C4:C22)</f>
        <v>2279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2</vt:i4>
      </vt:variant>
    </vt:vector>
  </HeadingPairs>
  <TitlesOfParts>
    <vt:vector size="2" baseType="lpstr">
      <vt:lpstr>Feuil1</vt:lpstr>
      <vt:lpstr>Investissement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Tiko</dc:creator>
  <cp:lastModifiedBy>Tiko</cp:lastModifiedBy>
  <dcterms:created xsi:type="dcterms:W3CDTF">2022-09-13T12:15:52Z</dcterms:created>
  <dcterms:modified xsi:type="dcterms:W3CDTF">2023-06-18T21:21:52Z</dcterms:modified>
</cp:coreProperties>
</file>