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C30" l="1"/>
  <c r="T2"/>
  <c r="C25" i="2" l="1"/>
  <c r="C29" i="1" l="1"/>
  <c r="C4"/>
  <c r="C38"/>
  <c r="C28"/>
  <c r="Q2" l="1"/>
  <c r="C44" l="1"/>
  <c r="C43" l="1"/>
  <c r="C46" l="1"/>
  <c r="C45"/>
  <c r="C25"/>
  <c r="C17"/>
  <c r="C49" l="1"/>
  <c r="C41" l="1"/>
  <c r="C19"/>
  <c r="C35"/>
  <c r="C33" l="1"/>
  <c r="C50"/>
  <c r="C22"/>
  <c r="C24"/>
  <c r="C37"/>
  <c r="C42"/>
  <c r="C47"/>
  <c r="C23"/>
  <c r="C14" l="1"/>
  <c r="C34"/>
  <c r="C20" l="1"/>
  <c r="C31" l="1"/>
  <c r="C16" l="1"/>
  <c r="C48" l="1"/>
  <c r="C26" l="1"/>
  <c r="C18"/>
  <c r="C32"/>
  <c r="C36"/>
  <c r="C39" l="1"/>
  <c r="C15"/>
  <c r="C27"/>
  <c r="C21"/>
  <c r="C13"/>
  <c r="C12" l="1"/>
  <c r="C40" l="1"/>
  <c r="C7" l="1"/>
  <c r="M8" l="1"/>
  <c r="D43"/>
  <c r="D14"/>
  <c r="D7"/>
  <c r="E7" s="1"/>
  <c r="D23"/>
  <c r="D16"/>
  <c r="D28"/>
  <c r="M9"/>
  <c r="D17"/>
  <c r="D48"/>
  <c r="D13"/>
  <c r="Q3"/>
  <c r="D18"/>
  <c r="D36"/>
  <c r="D29"/>
  <c r="D27"/>
  <c r="D33"/>
  <c r="D38"/>
  <c r="D41"/>
  <c r="D37"/>
  <c r="D21"/>
  <c r="N8"/>
  <c r="D45"/>
  <c r="D30"/>
  <c r="D12"/>
  <c r="D19"/>
  <c r="D15"/>
  <c r="D35"/>
  <c r="D34"/>
  <c r="D49"/>
  <c r="D39"/>
  <c r="D50"/>
  <c r="D46"/>
  <c r="D24"/>
  <c r="D42"/>
  <c r="D31"/>
  <c r="D44"/>
  <c r="D25"/>
  <c r="D22"/>
  <c r="D47"/>
  <c r="N9"/>
  <c r="D32"/>
  <c r="D26"/>
  <c r="D20"/>
  <c r="D40"/>
  <c r="N10" l="1"/>
  <c r="M10"/>
  <c r="N11" l="1"/>
  <c r="M11"/>
  <c r="M12" l="1"/>
  <c r="N12"/>
  <c r="M13" l="1"/>
  <c r="N13"/>
  <c r="M14" l="1"/>
  <c r="N14"/>
  <c r="N15" l="1"/>
  <c r="M15"/>
  <c r="N16" l="1"/>
  <c r="M16"/>
  <c r="N17" l="1"/>
  <c r="M17"/>
  <c r="M18" l="1"/>
  <c r="N18"/>
  <c r="N19" l="1"/>
  <c r="M19"/>
  <c r="N20" l="1"/>
  <c r="M20"/>
  <c r="N21" l="1"/>
  <c r="M21"/>
  <c r="M22" s="1"/>
  <c r="N23" l="1"/>
  <c r="M23"/>
  <c r="M24" l="1"/>
  <c r="N24"/>
  <c r="M25" l="1"/>
  <c r="N25"/>
  <c r="M26" l="1"/>
  <c r="N26"/>
  <c r="N27" l="1"/>
  <c r="M27"/>
  <c r="N28" l="1"/>
  <c r="M28"/>
  <c r="N29" l="1"/>
  <c r="M29"/>
  <c r="N30" l="1"/>
  <c r="M30"/>
  <c r="M31" l="1"/>
  <c r="N31"/>
  <c r="M32" l="1"/>
  <c r="N32"/>
  <c r="M33" l="1"/>
  <c r="N33"/>
  <c r="M34" l="1"/>
  <c r="N34"/>
  <c r="M35" l="1"/>
  <c r="N35"/>
  <c r="M36" l="1"/>
  <c r="N36"/>
  <c r="N37" l="1"/>
  <c r="M37"/>
  <c r="N38" l="1"/>
  <c r="M38"/>
  <c r="N39" l="1"/>
  <c r="M39"/>
</calcChain>
</file>

<file path=xl/sharedStrings.xml><?xml version="1.0" encoding="utf-8"?>
<sst xmlns="http://schemas.openxmlformats.org/spreadsheetml/2006/main" count="97" uniqueCount="60">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</sst>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4"/>
                <c:pt idx="0">
                  <c:v>ETH</c:v>
                </c:pt>
                <c:pt idx="1">
                  <c:v>BTC</c:v>
                </c:pt>
                <c:pt idx="2">
                  <c:v>SOL</c:v>
                </c:pt>
                <c:pt idx="3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841.63556824665091</c:v>
                </c:pt>
                <c:pt idx="1">
                  <c:v>754.37622017438548</c:v>
                </c:pt>
                <c:pt idx="2">
                  <c:v>154.95696313402615</c:v>
                </c:pt>
                <c:pt idx="3">
                  <c:v>584.82614721209961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841.63556824665091</v>
          </cell>
        </row>
      </sheetData>
      <sheetData sheetId="1">
        <row r="4">
          <cell r="J4">
            <v>754.37622017438548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0.66292061811177094</v>
          </cell>
        </row>
      </sheetData>
      <sheetData sheetId="4">
        <row r="46">
          <cell r="M46">
            <v>70.349999999999994</v>
          </cell>
          <cell r="O46">
            <v>1.1781528715800516</v>
          </cell>
        </row>
      </sheetData>
      <sheetData sheetId="5">
        <row r="4">
          <cell r="C4">
            <v>-13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25.849609829651875</v>
          </cell>
        </row>
      </sheetData>
      <sheetData sheetId="8">
        <row r="4">
          <cell r="J4">
            <v>6.044056380332206</v>
          </cell>
        </row>
      </sheetData>
      <sheetData sheetId="9">
        <row r="4">
          <cell r="J4">
            <v>12.824367020702191</v>
          </cell>
        </row>
      </sheetData>
      <sheetData sheetId="10">
        <row r="4">
          <cell r="J4">
            <v>8.320096158006324</v>
          </cell>
        </row>
      </sheetData>
      <sheetData sheetId="11">
        <row r="4">
          <cell r="J4">
            <v>27.209338319770058</v>
          </cell>
        </row>
      </sheetData>
      <sheetData sheetId="12">
        <row r="4">
          <cell r="J4">
            <v>1.7442980513830886</v>
          </cell>
        </row>
      </sheetData>
      <sheetData sheetId="13">
        <row r="4">
          <cell r="J4">
            <v>127.14232044558091</v>
          </cell>
        </row>
      </sheetData>
      <sheetData sheetId="14">
        <row r="4">
          <cell r="J4">
            <v>3.8708641590224349</v>
          </cell>
        </row>
      </sheetData>
      <sheetData sheetId="15">
        <row r="4">
          <cell r="J4">
            <v>25.773408179912916</v>
          </cell>
        </row>
      </sheetData>
      <sheetData sheetId="16">
        <row r="4">
          <cell r="J4">
            <v>3.0448043917271783</v>
          </cell>
        </row>
      </sheetData>
      <sheetData sheetId="17">
        <row r="4">
          <cell r="J4">
            <v>5.7038308294255025</v>
          </cell>
        </row>
      </sheetData>
      <sheetData sheetId="18">
        <row r="4">
          <cell r="J4">
            <v>7.2709238632066011</v>
          </cell>
        </row>
      </sheetData>
      <sheetData sheetId="19">
        <row r="4">
          <cell r="J4">
            <v>7.7741409796432537</v>
          </cell>
        </row>
      </sheetData>
      <sheetData sheetId="20">
        <row r="4">
          <cell r="J4">
            <v>10.287725304730339</v>
          </cell>
        </row>
      </sheetData>
      <sheetData sheetId="21">
        <row r="4">
          <cell r="J4">
            <v>1.0540346965076595</v>
          </cell>
        </row>
      </sheetData>
      <sheetData sheetId="22">
        <row r="4">
          <cell r="J4">
            <v>20.510591823558514</v>
          </cell>
        </row>
      </sheetData>
      <sheetData sheetId="23">
        <row r="4">
          <cell r="J4">
            <v>27.015484426565639</v>
          </cell>
        </row>
      </sheetData>
      <sheetData sheetId="24">
        <row r="4">
          <cell r="J4">
            <v>20.799151178402806</v>
          </cell>
        </row>
      </sheetData>
      <sheetData sheetId="25">
        <row r="4">
          <cell r="J4">
            <v>23.401329969529268</v>
          </cell>
        </row>
      </sheetData>
      <sheetData sheetId="26">
        <row r="4">
          <cell r="J4">
            <v>3.3375487484294486</v>
          </cell>
        </row>
      </sheetData>
      <sheetData sheetId="27">
        <row r="4">
          <cell r="J4">
            <v>154.95696313402615</v>
          </cell>
        </row>
      </sheetData>
      <sheetData sheetId="28">
        <row r="4">
          <cell r="J4">
            <v>0.73188453395072994</v>
          </cell>
        </row>
      </sheetData>
      <sheetData sheetId="29">
        <row r="4">
          <cell r="J4">
            <v>7.4976596393241373</v>
          </cell>
        </row>
      </sheetData>
      <sheetData sheetId="30">
        <row r="4">
          <cell r="J4">
            <v>16.981248704734778</v>
          </cell>
        </row>
      </sheetData>
      <sheetData sheetId="31">
        <row r="4">
          <cell r="J4">
            <v>3.5417910787000011</v>
          </cell>
        </row>
      </sheetData>
      <sheetData sheetId="32">
        <row r="4">
          <cell r="J4">
            <v>1.9560493452107934</v>
          </cell>
        </row>
      </sheetData>
      <sheetData sheetId="33">
        <row r="4">
          <cell r="J4">
            <v>4.2659954063707914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F32" sqref="F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13.11+0.43</f>
        <v>13.54</v>
      </c>
      <c r="J2" t="s">
        <v>6</v>
      </c>
      <c r="K2" s="9">
        <v>16.47</v>
      </c>
      <c r="M2" t="s">
        <v>7</v>
      </c>
      <c r="N2" s="9">
        <f>15.33-2.69</f>
        <v>12.64</v>
      </c>
      <c r="P2" t="s">
        <v>8</v>
      </c>
      <c r="Q2" s="10">
        <f>N2+K2+H2</f>
        <v>42.65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0">
        <f>Q2/C7</f>
        <v>1.8079624489915676E-2</v>
      </c>
    </row>
    <row r="4" spans="2:20">
      <c r="B4" t="s">
        <v>30</v>
      </c>
      <c r="C4" s="19">
        <f>Investissement!C25</f>
        <v>2394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2359.0091721091335</v>
      </c>
      <c r="D7" s="20">
        <f>(C7*[1]Feuil1!$K$2-C4)/C4</f>
        <v>-0.10330060709301944</v>
      </c>
      <c r="E7" s="31">
        <f>C7-C7/(1+D7)</f>
        <v>-271.76005866009746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841.63556824665091</v>
      </c>
    </row>
    <row r="9" spans="2:20">
      <c r="M9" s="17" t="str">
        <f>IF(C13&gt;C7*[2]Params!F8,B13,"Others")</f>
        <v>BTC</v>
      </c>
      <c r="N9" s="18">
        <f>IF(C13&gt;C7*0.1,C13,C7)</f>
        <v>754.37622017438548</v>
      </c>
    </row>
    <row r="10" spans="2:20">
      <c r="M10" s="17" t="str">
        <f>IF(OR(M9="",M9="Others"),"",IF(C14&gt;C7*[2]Params!F8,B14,"Others"))</f>
        <v>SOL</v>
      </c>
      <c r="N10" s="18">
        <f>IF(OR(M9="",M9="Others"),"",IF(C14&gt;$C$7*[2]Params!F8,C14,SUM(C14:C39)))</f>
        <v>154.95696313402615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Others</v>
      </c>
      <c r="N11" s="18">
        <f>IF(OR(M10="",M10="Others"),"",IF(C15&gt;$C$7*[2]Params!F$8,C15,SUM(C15:C39)))</f>
        <v>584.82614721209961</v>
      </c>
    </row>
    <row r="12" spans="2:20">
      <c r="B12" s="7" t="s">
        <v>19</v>
      </c>
      <c r="C12" s="1">
        <f>[2]ETH!J4</f>
        <v>841.63556824665091</v>
      </c>
      <c r="D12" s="20">
        <f>C12/$C$7</f>
        <v>0.35677503004117816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754.37622017438548</v>
      </c>
      <c r="D13" s="20">
        <f t="shared" ref="D13:D50" si="0">C13/$C$7</f>
        <v>0.31978520011429873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24</v>
      </c>
      <c r="C14" s="1">
        <f>[2]SOL!J4</f>
        <v>154.95696313402615</v>
      </c>
      <c r="D14" s="20">
        <f t="shared" si="0"/>
        <v>6.568730845394842E-2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26</v>
      </c>
      <c r="C15" s="1">
        <f>[2]BNB!J4</f>
        <v>127.14232044558091</v>
      </c>
      <c r="D15" s="20">
        <f t="shared" si="0"/>
        <v>5.3896492624446221E-2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70.349999999999994</v>
      </c>
      <c r="D16" s="20">
        <f t="shared" si="0"/>
        <v>2.9821842505640513E-2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69.150000000000006</v>
      </c>
      <c r="D17" s="20">
        <f t="shared" si="0"/>
        <v>2.9313154360554965E-2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47</v>
      </c>
      <c r="C18" s="9">
        <f>[2]AVAX!$J$4</f>
        <v>27.209338319770058</v>
      </c>
      <c r="D18" s="20">
        <f>C18/$C$7</f>
        <v>1.1534223199074229E-2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32</v>
      </c>
      <c r="C19" s="9">
        <f>[2]MATIC!$J$4</f>
        <v>27.015484426565639</v>
      </c>
      <c r="D19" s="20">
        <f>C19/$C$7</f>
        <v>1.1452047217947755E-2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42</v>
      </c>
      <c r="C20" s="1">
        <f>[2]DOT!$J$4</f>
        <v>25.773408179912916</v>
      </c>
      <c r="D20" s="20">
        <f t="shared" si="0"/>
        <v>1.092552266631059E-2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45</v>
      </c>
      <c r="C21" s="9">
        <f>[2]ADA!$J$4</f>
        <v>25.849609829651875</v>
      </c>
      <c r="D21" s="20">
        <f t="shared" si="0"/>
        <v>1.0957825062859064E-2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38</v>
      </c>
      <c r="C22" s="9">
        <f>[2]NEAR!$J$4</f>
        <v>23.401329969529268</v>
      </c>
      <c r="D22" s="20">
        <f t="shared" si="0"/>
        <v>9.9199826122789939E-3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20.510591823558514</v>
      </c>
      <c r="D23" s="20">
        <f t="shared" si="0"/>
        <v>8.6945790911107327E-3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57</v>
      </c>
      <c r="C24" s="9">
        <f>[2]MINA!$J$4</f>
        <v>20.799151178402806</v>
      </c>
      <c r="D24" s="20">
        <f t="shared" si="0"/>
        <v>8.8169013602464215E-3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22</v>
      </c>
      <c r="C25" s="1">
        <f>-[2]BIGTIME!$C$4</f>
        <v>13</v>
      </c>
      <c r="D25" s="20">
        <f t="shared" si="0"/>
        <v>5.5107882384268191E-3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16.981248704734778</v>
      </c>
      <c r="D26" s="20">
        <f t="shared" si="0"/>
        <v>7.1984665873733129E-3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12.824367020702191</v>
      </c>
      <c r="D27" s="20">
        <f t="shared" si="0"/>
        <v>5.4363362263811091E-3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6</v>
      </c>
      <c r="C28" s="1">
        <f>$K$2</f>
        <v>16.47</v>
      </c>
      <c r="D28" s="20">
        <f t="shared" si="0"/>
        <v>6.9817447912992074E-3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7</v>
      </c>
      <c r="C29" s="1">
        <f>$N$2</f>
        <v>12.64</v>
      </c>
      <c r="D29" s="20">
        <f t="shared" si="0"/>
        <v>5.3581817949011536E-3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5</v>
      </c>
      <c r="C30" s="1">
        <f>H$2</f>
        <v>13.54</v>
      </c>
      <c r="D30" s="20">
        <f t="shared" si="0"/>
        <v>5.7396979037153172E-3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44</v>
      </c>
      <c r="C31" s="9">
        <f>[2]LTC!$J$4</f>
        <v>10.287725304730339</v>
      </c>
      <c r="D31" s="20">
        <f t="shared" si="0"/>
        <v>4.3610365853441468E-3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31</v>
      </c>
      <c r="C32" s="9">
        <f>[2]ATOM!$J$4</f>
        <v>8.320096158006324</v>
      </c>
      <c r="D32" s="20">
        <f t="shared" si="0"/>
        <v>3.5269452346247242E-3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55</v>
      </c>
      <c r="C33" s="9">
        <f>[2]UNI!$J$4</f>
        <v>7.4976596393241373</v>
      </c>
      <c r="D33" s="20">
        <f t="shared" si="0"/>
        <v>3.1783088120088399E-3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54</v>
      </c>
      <c r="C34" s="9">
        <f>[2]LINK!$J$4</f>
        <v>7.7741409796432537</v>
      </c>
      <c r="D34" s="20">
        <f t="shared" si="0"/>
        <v>3.2955111288069223E-3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52</v>
      </c>
      <c r="C35" s="9">
        <f>[2]LDO!$J$4</f>
        <v>7.2709238632066011</v>
      </c>
      <c r="D35" s="20">
        <f t="shared" si="0"/>
        <v>3.0821939775273711E-3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46</v>
      </c>
      <c r="C36" s="9">
        <f>[2]ALGO!$J$4</f>
        <v>6.044056380332206</v>
      </c>
      <c r="D36" s="20">
        <f t="shared" si="0"/>
        <v>2.5621165240864072E-3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22" t="s">
        <v>53</v>
      </c>
      <c r="C37" s="9">
        <f>[2]ICP!$J$4</f>
        <v>5.7038308294255025</v>
      </c>
      <c r="D37" s="20">
        <f t="shared" si="0"/>
        <v>2.4178926037518728E-3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7" t="s">
        <v>1</v>
      </c>
      <c r="C38" s="1">
        <f>$T$2</f>
        <v>5.4</v>
      </c>
      <c r="D38" s="20">
        <f t="shared" si="0"/>
        <v>2.2890966528849865E-3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3.8708641590224349</v>
      </c>
      <c r="D39" s="20">
        <f t="shared" si="0"/>
        <v>1.640885590776058E-3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3.5417910787000011</v>
      </c>
      <c r="D40" s="20">
        <f t="shared" si="0"/>
        <v>1.5013892784203847E-3</v>
      </c>
    </row>
    <row r="41" spans="2:14">
      <c r="B41" s="22" t="s">
        <v>56</v>
      </c>
      <c r="C41" s="9">
        <f>[2]SHIB!$J$4</f>
        <v>3.3375487484294486</v>
      </c>
      <c r="D41" s="20">
        <f t="shared" si="0"/>
        <v>1.4148095683093197E-3</v>
      </c>
    </row>
    <row r="42" spans="2:14">
      <c r="B42" s="22" t="s">
        <v>33</v>
      </c>
      <c r="C42" s="1">
        <f>[2]EGLD!$J$4</f>
        <v>3.0448043917271783</v>
      </c>
      <c r="D42" s="20">
        <f t="shared" si="0"/>
        <v>1.2907132484800353E-3</v>
      </c>
    </row>
    <row r="43" spans="2:14">
      <c r="B43" s="22" t="s">
        <v>50</v>
      </c>
      <c r="C43" s="9">
        <f>[2]KAVA!$J$4</f>
        <v>1.9560493452107934</v>
      </c>
      <c r="D43" s="20">
        <f t="shared" si="0"/>
        <v>8.2918259425924005E-4</v>
      </c>
    </row>
    <row r="44" spans="2:14">
      <c r="B44" s="22" t="s">
        <v>36</v>
      </c>
      <c r="C44" s="9">
        <f>[2]AMP!$J$4</f>
        <v>1.7442980513830886</v>
      </c>
      <c r="D44" s="20">
        <f t="shared" si="0"/>
        <v>7.3941978352867256E-4</v>
      </c>
    </row>
    <row r="45" spans="2:14">
      <c r="B45" s="7" t="s">
        <v>27</v>
      </c>
      <c r="C45" s="1">
        <f>[2]Ayman!$E$9</f>
        <v>1.6967935999999999</v>
      </c>
      <c r="D45" s="20">
        <f t="shared" si="0"/>
        <v>7.1928232414753077E-4</v>
      </c>
    </row>
    <row r="46" spans="2:14">
      <c r="B46" s="22" t="s">
        <v>40</v>
      </c>
      <c r="C46" s="9">
        <f>[2]SHPING!$J$4</f>
        <v>4.2659954063707914</v>
      </c>
      <c r="D46" s="20">
        <f t="shared" si="0"/>
        <v>1.8083844085085381E-3</v>
      </c>
    </row>
    <row r="47" spans="2:14">
      <c r="B47" s="22" t="s">
        <v>23</v>
      </c>
      <c r="C47" s="9">
        <f>[2]LUNA!J4</f>
        <v>1.0540346965076595</v>
      </c>
      <c r="D47" s="20">
        <f t="shared" si="0"/>
        <v>4.4681246218524547E-4</v>
      </c>
    </row>
    <row r="48" spans="2:14">
      <c r="B48" s="7" t="s">
        <v>28</v>
      </c>
      <c r="C48" s="1">
        <f>[2]ATLAS!O46</f>
        <v>1.1781528715800516</v>
      </c>
      <c r="D48" s="20">
        <f t="shared" si="0"/>
        <v>4.9942699905939465E-4</v>
      </c>
    </row>
    <row r="49" spans="2:4">
      <c r="B49" s="7" t="s">
        <v>25</v>
      </c>
      <c r="C49" s="1">
        <f>[2]POLIS!J4</f>
        <v>0.66292061811177094</v>
      </c>
      <c r="D49" s="20">
        <f t="shared" si="0"/>
        <v>2.8101654963853725E-4</v>
      </c>
    </row>
    <row r="50" spans="2:4">
      <c r="B50" s="22" t="s">
        <v>43</v>
      </c>
      <c r="C50" s="9">
        <f>[2]TRX!$J$4</f>
        <v>0.73188453395072994</v>
      </c>
      <c r="D50" s="20">
        <f t="shared" si="0"/>
        <v>3.102508216601674E-4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5"/>
  <sheetViews>
    <sheetView workbookViewId="0">
      <selection activeCell="D31" sqref="D31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5"/>
      <c r="C24" s="16"/>
      <c r="D24" s="29"/>
      <c r="E24" s="25"/>
    </row>
    <row r="25" spans="2:5">
      <c r="B25" t="s">
        <v>8</v>
      </c>
      <c r="C25" s="19">
        <f>SUM(C4:C24)</f>
        <v>2394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2023-09-07T20:04:32Z</dcterms:modified>
</cp:coreProperties>
</file>