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C49"/>
  <c r="H2"/>
  <c r="K2"/>
  <c r="C47"/>
  <c r="T2"/>
  <c r="C27" i="2"/>
  <c r="Q2" i="1" l="1"/>
  <c r="C25"/>
  <c r="C14" l="1"/>
  <c r="C4"/>
  <c r="C37"/>
  <c r="C21"/>
  <c r="C44" l="1"/>
  <c r="C48" l="1"/>
  <c r="C46" l="1"/>
  <c r="C50"/>
  <c r="C17"/>
  <c r="C19"/>
  <c r="C45" l="1"/>
  <c r="C36" l="1"/>
  <c r="C34" l="1"/>
  <c r="C40" l="1"/>
  <c r="C52" l="1"/>
  <c r="C30" l="1"/>
  <c r="C32"/>
  <c r="C41" l="1"/>
  <c r="C42" l="1"/>
  <c r="C29" l="1"/>
  <c r="C51" l="1"/>
  <c r="C39" l="1"/>
  <c r="C33" l="1"/>
  <c r="C38"/>
  <c r="C35"/>
  <c r="C22" l="1"/>
  <c r="C20"/>
  <c r="C23" l="1"/>
  <c r="C27" l="1"/>
  <c r="C43" l="1"/>
  <c r="C16" l="1"/>
  <c r="C15" l="1"/>
  <c r="C13"/>
  <c r="C12" l="1"/>
  <c r="C28" l="1"/>
  <c r="C18" l="1"/>
  <c r="C24" l="1"/>
  <c r="C26" l="1"/>
  <c r="C31" l="1"/>
  <c r="C7" l="1"/>
  <c r="D52" l="1"/>
  <c r="D25"/>
  <c r="D38"/>
  <c r="D15"/>
  <c r="D26"/>
  <c r="D30"/>
  <c r="D22"/>
  <c r="D44"/>
  <c r="D31"/>
  <c r="D47"/>
  <c r="D21"/>
  <c r="D40"/>
  <c r="D12"/>
  <c r="M8"/>
  <c r="D41"/>
  <c r="Q3"/>
  <c r="D18"/>
  <c r="D24"/>
  <c r="D28"/>
  <c r="D42"/>
  <c r="D50"/>
  <c r="D39"/>
  <c r="N9"/>
  <c r="D32"/>
  <c r="D14"/>
  <c r="D23"/>
  <c r="D13"/>
  <c r="D7"/>
  <c r="E7" s="1"/>
  <c r="D33"/>
  <c r="D46"/>
  <c r="D35"/>
  <c r="D49"/>
  <c r="D20"/>
  <c r="N8"/>
  <c r="D45"/>
  <c r="D19"/>
  <c r="D43"/>
  <c r="D34"/>
  <c r="D17"/>
  <c r="D51"/>
  <c r="M9"/>
  <c r="D48"/>
  <c r="D16"/>
  <c r="D36"/>
  <c r="D29"/>
  <c r="D27"/>
  <c r="D37"/>
  <c r="N10" l="1"/>
  <c r="M10"/>
  <c r="M11" l="1"/>
  <c r="N11"/>
  <c r="N12" l="1"/>
  <c r="M12"/>
  <c r="M13" l="1"/>
  <c r="N13"/>
  <c r="N14" l="1"/>
  <c r="M14"/>
  <c r="M15" l="1"/>
  <c r="N15"/>
  <c r="M16" l="1"/>
  <c r="N16"/>
  <c r="N17" l="1"/>
  <c r="M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M26" l="1"/>
  <c r="N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<sst xmlns="http://schemas.openxmlformats.org/spreadsheetml/2006/main" count="104" uniqueCount="64">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</sst>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1224.1095161319472</c:v>
                </c:pt>
                <c:pt idx="1">
                  <c:v>1196.4974169524273</c:v>
                </c:pt>
                <c:pt idx="2">
                  <c:v>353.04</c:v>
                </c:pt>
                <c:pt idx="3">
                  <c:v>264.40176857822144</c:v>
                </c:pt>
                <c:pt idx="4">
                  <c:v>1031.8858806804494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1224.1095161319472</v>
          </cell>
        </row>
      </sheetData>
      <sheetData sheetId="1">
        <row r="4">
          <cell r="J4">
            <v>1196.4974169524273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2.8800897961675505</v>
          </cell>
        </row>
      </sheetData>
      <sheetData sheetId="4">
        <row r="47">
          <cell r="M47">
            <v>117.75</v>
          </cell>
          <cell r="O47">
            <v>1.6598890305767995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40.734870557727845</v>
          </cell>
        </row>
      </sheetData>
      <sheetData sheetId="8">
        <row r="4">
          <cell r="J4">
            <v>11.875168166476774</v>
          </cell>
        </row>
      </sheetData>
      <sheetData sheetId="9">
        <row r="4">
          <cell r="J4">
            <v>21.941932513486766</v>
          </cell>
        </row>
      </sheetData>
      <sheetData sheetId="10">
        <row r="4">
          <cell r="J4">
            <v>13.108710500977164</v>
          </cell>
        </row>
      </sheetData>
      <sheetData sheetId="11">
        <row r="4">
          <cell r="J4">
            <v>52.903561863643795</v>
          </cell>
        </row>
      </sheetData>
      <sheetData sheetId="12">
        <row r="4">
          <cell r="J4">
            <v>3.5866973475470711</v>
          </cell>
        </row>
      </sheetData>
      <sheetData sheetId="13">
        <row r="4">
          <cell r="J4">
            <v>168.54787303172637</v>
          </cell>
        </row>
      </sheetData>
      <sheetData sheetId="14">
        <row r="4">
          <cell r="J4">
            <v>5.5985276850201489</v>
          </cell>
        </row>
      </sheetData>
      <sheetData sheetId="15">
        <row r="4">
          <cell r="J4">
            <v>38.881607376568112</v>
          </cell>
        </row>
      </sheetData>
      <sheetData sheetId="16">
        <row r="4">
          <cell r="J4">
            <v>5.6880227515415633</v>
          </cell>
        </row>
      </sheetData>
      <sheetData sheetId="17">
        <row r="4">
          <cell r="J4">
            <v>13.675189152035896</v>
          </cell>
        </row>
      </sheetData>
      <sheetData sheetId="18">
        <row r="4">
          <cell r="J4">
            <v>11.63879199400459</v>
          </cell>
        </row>
      </sheetData>
      <sheetData sheetId="19">
        <row r="4">
          <cell r="J4">
            <v>7.8567826576076616</v>
          </cell>
        </row>
      </sheetData>
      <sheetData sheetId="20">
        <row r="4">
          <cell r="J4">
            <v>11.575917295514914</v>
          </cell>
        </row>
      </sheetData>
      <sheetData sheetId="21">
        <row r="4">
          <cell r="J4">
            <v>3.6270203871471938</v>
          </cell>
        </row>
      </sheetData>
      <sheetData sheetId="22">
        <row r="4">
          <cell r="J4">
            <v>19.058262953682156</v>
          </cell>
        </row>
      </sheetData>
      <sheetData sheetId="23">
        <row r="4">
          <cell r="J4">
            <v>45.074179623993302</v>
          </cell>
        </row>
      </sheetData>
      <sheetData sheetId="24">
        <row r="4">
          <cell r="J4">
            <v>1.8602931660002902</v>
          </cell>
        </row>
      </sheetData>
      <sheetData sheetId="25">
        <row r="4">
          <cell r="J4">
            <v>39.13446321293258</v>
          </cell>
        </row>
      </sheetData>
      <sheetData sheetId="26">
        <row r="4">
          <cell r="J4">
            <v>42.915214145334417</v>
          </cell>
        </row>
      </sheetData>
      <sheetData sheetId="27">
        <row r="4">
          <cell r="J4">
            <v>2.2601348737847404</v>
          </cell>
        </row>
      </sheetData>
      <sheetData sheetId="28">
        <row r="4">
          <cell r="J4">
            <v>4.3938101228013746</v>
          </cell>
        </row>
      </sheetData>
      <sheetData sheetId="29">
        <row r="4">
          <cell r="J4">
            <v>264.40176857822144</v>
          </cell>
        </row>
      </sheetData>
      <sheetData sheetId="30">
        <row r="4">
          <cell r="J4">
            <v>0.93719523000579175</v>
          </cell>
        </row>
      </sheetData>
      <sheetData sheetId="31">
        <row r="4">
          <cell r="J4">
            <v>12.050168012500835</v>
          </cell>
        </row>
      </sheetData>
      <sheetData sheetId="32">
        <row r="4">
          <cell r="J4">
            <v>18.617770833602737</v>
          </cell>
        </row>
      </sheetData>
      <sheetData sheetId="33">
        <row r="4">
          <cell r="J4">
            <v>4.1342407026490982</v>
          </cell>
        </row>
      </sheetData>
      <sheetData sheetId="34">
        <row r="4">
          <cell r="J4">
            <v>2.2347896302276147</v>
          </cell>
        </row>
      </sheetData>
      <sheetData sheetId="35">
        <row r="4">
          <cell r="J4">
            <v>2.6279124651639059</v>
          </cell>
        </row>
      </sheetData>
      <sheetData sheetId="36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2"/>
  <sheetViews>
    <sheetView tabSelected="1" workbookViewId="0">
      <selection activeCell="B30" sqref="B30:D30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40</f>
        <v>40</v>
      </c>
      <c r="J2" t="s">
        <v>6</v>
      </c>
      <c r="K2" s="9">
        <f>10.78+37.53</f>
        <v>48.31</v>
      </c>
      <c r="M2" t="s">
        <v>59</v>
      </c>
      <c r="N2" s="9">
        <f>353.04</f>
        <v>353.04</v>
      </c>
      <c r="P2" t="s">
        <v>8</v>
      </c>
      <c r="Q2" s="10">
        <f>N2+K2+H2</f>
        <v>441.35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0.10844154643535243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SUM(C12:C52)</f>
        <v>4069.9345823430449</v>
      </c>
      <c r="D7" s="20">
        <f>(C7*[1]Feuil1!$K$2-C4)/C4</f>
        <v>0.44346176397671611</v>
      </c>
      <c r="E7" s="31">
        <f>C7-C7/(1+D7)</f>
        <v>1250.3693649517409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1224.1095161319472</v>
      </c>
    </row>
    <row r="9" spans="2:20">
      <c r="M9" s="17" t="str">
        <f>IF(C13&gt;C7*[2]Params!F8,B13,"Others")</f>
        <v>BTC</v>
      </c>
      <c r="N9" s="18">
        <f>IF(C13&gt;C7*0.1,C13,C7)</f>
        <v>1196.4974169524273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353.04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264.40176857822144</v>
      </c>
    </row>
    <row r="12" spans="2:20">
      <c r="B12" s="7" t="s">
        <v>19</v>
      </c>
      <c r="C12" s="1">
        <f>[2]ETH!J4</f>
        <v>1224.1095161319472</v>
      </c>
      <c r="D12" s="20">
        <f>C12/$C$7</f>
        <v>0.3007688431756641</v>
      </c>
      <c r="M12" s="17" t="str">
        <f>IF(OR(M11="",M11="Others"),"",IF(C16&gt;C7*[2]Params!F8,B16,"Others"))</f>
        <v>Others</v>
      </c>
      <c r="N12" s="21">
        <f>IF(OR(M11="",M11="Others"),"",IF(C16&gt;$C$7*[2]Params!F$8,C16,SUM(C16:C52)))</f>
        <v>1031.8858806804494</v>
      </c>
    </row>
    <row r="13" spans="2:20">
      <c r="B13" s="7" t="s">
        <v>4</v>
      </c>
      <c r="C13" s="1">
        <f>[2]BTC!J4</f>
        <v>1196.4974169524273</v>
      </c>
      <c r="D13" s="20">
        <f t="shared" ref="D13:D52" si="0">C13/$C$7</f>
        <v>0.29398443457624535</v>
      </c>
      <c r="M13" s="17" t="str">
        <f>IF(OR(M12="",M12="Others"),"",IF(C17&gt;C7*[2]Params!F8,B17,"Others"))</f>
        <v/>
      </c>
      <c r="N13" s="18" t="str">
        <f>IF(OR(M12="",M12="Others"),"",IF(C17&gt;$C$7*[2]Params!F$8,C17,SUM(C17:C51)))</f>
        <v/>
      </c>
      <c r="Q13" s="23"/>
    </row>
    <row r="14" spans="2:20">
      <c r="B14" s="7" t="s">
        <v>59</v>
      </c>
      <c r="C14" s="1">
        <f>$N$2</f>
        <v>353.04</v>
      </c>
      <c r="D14" s="20">
        <f t="shared" si="0"/>
        <v>8.6743408980484479E-2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264.40176857822144</v>
      </c>
      <c r="D15" s="20">
        <f t="shared" si="0"/>
        <v>6.4964623688375453E-2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168.54787303172637</v>
      </c>
      <c r="D16" s="20">
        <f t="shared" si="0"/>
        <v>4.1412919451568685E-2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3.4398587291150653E-2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2.8931668953807065E-2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1.5368797393296238E-2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52.903561863643795</v>
      </c>
      <c r="D20" s="20">
        <f t="shared" si="0"/>
        <v>1.2998627076995284E-2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6</v>
      </c>
      <c r="C21" s="1">
        <f>$K$2</f>
        <v>48.31</v>
      </c>
      <c r="D21" s="20">
        <f t="shared" si="0"/>
        <v>1.1869969657396343E-2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22" t="s">
        <v>32</v>
      </c>
      <c r="C22" s="9">
        <f>[2]MATIC!$J$4</f>
        <v>45.074179623993302</v>
      </c>
      <c r="D22" s="20">
        <f t="shared" si="0"/>
        <v>1.1074915016949554E-2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38</v>
      </c>
      <c r="C23" s="9">
        <f>[2]NEAR!$J$4</f>
        <v>42.915214145334417</v>
      </c>
      <c r="D23" s="20">
        <f t="shared" si="0"/>
        <v>1.0544448142119351E-2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45</v>
      </c>
      <c r="C24" s="9">
        <f>[2]ADA!$J$4</f>
        <v>40.734870557727845</v>
      </c>
      <c r="D24" s="20">
        <f t="shared" si="0"/>
        <v>1.0008728576240885E-2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7" t="s">
        <v>5</v>
      </c>
      <c r="C25" s="1">
        <f>H$2</f>
        <v>40</v>
      </c>
      <c r="D25" s="20">
        <f t="shared" si="0"/>
        <v>9.8281677974716153E-3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57</v>
      </c>
      <c r="C26" s="9">
        <f>[2]MINA!$J$4</f>
        <v>39.13446321293258</v>
      </c>
      <c r="D26" s="20">
        <f t="shared" si="0"/>
        <v>9.6155017780170382E-3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38.881607376568112</v>
      </c>
      <c r="D27" s="20">
        <f t="shared" si="0"/>
        <v>9.5533740383080372E-3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21.941932513486766</v>
      </c>
      <c r="D28" s="20">
        <f t="shared" si="0"/>
        <v>5.3912248635836508E-3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19.058262953682156</v>
      </c>
      <c r="D29" s="20">
        <f t="shared" si="0"/>
        <v>4.6826951559281304E-3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18.617770833602737</v>
      </c>
      <c r="D30" s="20">
        <f t="shared" si="0"/>
        <v>4.5744643941880167E-3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53</v>
      </c>
      <c r="C31" s="9">
        <f>[2]ICP!$J$4</f>
        <v>13.675189152035896</v>
      </c>
      <c r="D31" s="20">
        <f t="shared" si="0"/>
        <v>3.3600513412093088E-3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13.108710500977164</v>
      </c>
      <c r="D32" s="20">
        <f t="shared" si="0"/>
        <v>3.220865160302044E-3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12.050168012500835</v>
      </c>
      <c r="D33" s="20">
        <f t="shared" si="0"/>
        <v>2.9607768303645809E-3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46</v>
      </c>
      <c r="C34" s="9">
        <f>[2]ALGO!$J$4</f>
        <v>11.875168166476774</v>
      </c>
      <c r="D34" s="20">
        <f t="shared" si="0"/>
        <v>2.9177786340831768E-3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11.63879199400459</v>
      </c>
      <c r="D35" s="20">
        <f t="shared" si="0"/>
        <v>2.8597000169236588E-3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11.575917295514914</v>
      </c>
      <c r="D36" s="20">
        <f t="shared" si="0"/>
        <v>2.8442514397493597E-3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2.5798940468362988E-3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7.8567826576076616</v>
      </c>
      <c r="D38" s="20">
        <f t="shared" si="0"/>
        <v>1.9304444576808267E-3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5.6880227515415633</v>
      </c>
      <c r="D39" s="20">
        <f t="shared" si="0"/>
        <v>1.397571050949667E-3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5.5985276850201489</v>
      </c>
      <c r="D40" s="20">
        <f t="shared" si="0"/>
        <v>1.3755817376792084E-3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56</v>
      </c>
      <c r="C41" s="9">
        <f>[2]SHIB!$J$4</f>
        <v>4.3938101228013746</v>
      </c>
      <c r="D41" s="20">
        <f t="shared" si="0"/>
        <v>1.0795775789280318E-3</v>
      </c>
      <c r="M41" s="17" t="str">
        <f>IF(OR(M40="",M40="Others"),"",IF(C45&gt;$C$7*[2]Params!F26,B45,"Others"))</f>
        <v/>
      </c>
      <c r="N41" s="18" t="str">
        <f>IF(OR(M40="",M40="Others"),"",IF(C45&gt;$C$7*[2]Params!F$8,C45,SUM(C45:C67)))</f>
        <v/>
      </c>
    </row>
    <row r="42" spans="2:14">
      <c r="B42" s="22" t="s">
        <v>37</v>
      </c>
      <c r="C42" s="9">
        <f>[2]GRT!$J$4</f>
        <v>4.1342407026490982</v>
      </c>
      <c r="D42" s="20">
        <f t="shared" si="0"/>
        <v>1.0158002835193073E-3</v>
      </c>
      <c r="M42" s="17" t="str">
        <f>IF(OR(M41="",M41="Others"),"",IF(C46&gt;$C$7*[2]Params!F27,B46,"Others"))</f>
        <v/>
      </c>
      <c r="N42" s="18" t="str">
        <f>IF(OR(M41="",M41="Others"),"",IF(C46&gt;$C$7*[2]Params!F$8,C46,SUM(C46:C68)))</f>
        <v/>
      </c>
    </row>
    <row r="43" spans="2:14">
      <c r="B43" s="22" t="s">
        <v>23</v>
      </c>
      <c r="C43" s="9">
        <f>[2]LUNA!J4</f>
        <v>3.6270203871471938</v>
      </c>
      <c r="D43" s="20">
        <f t="shared" si="0"/>
        <v>8.91174124243327E-4</v>
      </c>
    </row>
    <row r="44" spans="2:14">
      <c r="B44" s="22" t="s">
        <v>36</v>
      </c>
      <c r="C44" s="9">
        <f>[2]AMP!$J$4</f>
        <v>3.5866973475470711</v>
      </c>
      <c r="D44" s="20">
        <f t="shared" si="0"/>
        <v>8.8126658426097458E-4</v>
      </c>
    </row>
    <row r="45" spans="2:14">
      <c r="B45" s="7" t="s">
        <v>25</v>
      </c>
      <c r="C45" s="1">
        <f>[2]POLIS!J4</f>
        <v>2.8800897961675505</v>
      </c>
      <c r="D45" s="20">
        <f t="shared" si="0"/>
        <v>7.0765014471301261E-4</v>
      </c>
    </row>
    <row r="46" spans="2:14">
      <c r="B46" s="22" t="s">
        <v>40</v>
      </c>
      <c r="C46" s="9">
        <f>[2]SHPING!$J$4</f>
        <v>2.6279124651639059</v>
      </c>
      <c r="D46" s="20">
        <f t="shared" si="0"/>
        <v>6.4568911661745361E-4</v>
      </c>
    </row>
    <row r="47" spans="2:14">
      <c r="B47" s="22" t="s">
        <v>62</v>
      </c>
      <c r="C47" s="10">
        <f>[2]SEI!$J$4</f>
        <v>2.2601348737847404</v>
      </c>
      <c r="D47" s="20">
        <f t="shared" si="0"/>
        <v>5.5532461961184398E-4</v>
      </c>
    </row>
    <row r="48" spans="2:14">
      <c r="B48" s="22" t="s">
        <v>50</v>
      </c>
      <c r="C48" s="9">
        <f>[2]KAVA!$J$4</f>
        <v>2.2347896302276147</v>
      </c>
      <c r="D48" s="20">
        <f t="shared" si="0"/>
        <v>5.4909718694816346E-4</v>
      </c>
    </row>
    <row r="49" spans="2:4">
      <c r="B49" s="22" t="s">
        <v>63</v>
      </c>
      <c r="C49" s="10">
        <f>[2]MEME!$J$4</f>
        <v>1.8602931660002902</v>
      </c>
      <c r="D49" s="20">
        <f t="shared" si="0"/>
        <v>4.5708183469851422E-4</v>
      </c>
    </row>
    <row r="50" spans="2:4">
      <c r="B50" s="7" t="s">
        <v>27</v>
      </c>
      <c r="C50" s="1">
        <f>[2]Ayman!$E$9</f>
        <v>1.6967935999999999</v>
      </c>
      <c r="D50" s="20">
        <f t="shared" si="0"/>
        <v>4.1690930546189826E-4</v>
      </c>
    </row>
    <row r="51" spans="2:4">
      <c r="B51" s="7" t="s">
        <v>28</v>
      </c>
      <c r="C51" s="1">
        <f>[2]ATLAS!O47</f>
        <v>1.6598890305767995</v>
      </c>
      <c r="D51" s="20">
        <f t="shared" si="0"/>
        <v>4.0784169794228192E-4</v>
      </c>
    </row>
    <row r="52" spans="2:4">
      <c r="B52" s="22" t="s">
        <v>43</v>
      </c>
      <c r="C52" s="9">
        <f>[2]TRX!$J$4</f>
        <v>0.93719523000579175</v>
      </c>
      <c r="D52" s="20">
        <f t="shared" si="0"/>
        <v>2.3027279948717314E-4</v>
      </c>
    </row>
  </sheetData>
  <autoFilter ref="B11:C11">
    <sortState ref="B12:C52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2023-12-18T09:23:39Z</dcterms:modified>
</cp:coreProperties>
</file>