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C50" l="1"/>
  <c r="T2"/>
  <c r="C26" i="2" l="1"/>
  <c r="C16" i="1" l="1"/>
  <c r="C4"/>
  <c r="C38"/>
  <c r="C29"/>
  <c r="Q2" l="1"/>
  <c r="C45" l="1"/>
  <c r="C44" l="1"/>
  <c r="C43" l="1"/>
  <c r="C46"/>
  <c r="C26"/>
  <c r="C18"/>
  <c r="C47" l="1"/>
  <c r="C17" l="1"/>
  <c r="C42" l="1"/>
  <c r="C48" l="1"/>
  <c r="C30"/>
  <c r="C36" l="1"/>
  <c r="C25"/>
  <c r="C24"/>
  <c r="C40" l="1"/>
  <c r="C33" l="1"/>
  <c r="C34" l="1"/>
  <c r="C35" l="1"/>
  <c r="C31" l="1"/>
  <c r="C37" l="1"/>
  <c r="C22" l="1"/>
  <c r="C21"/>
  <c r="C19"/>
  <c r="C49" l="1"/>
  <c r="C20" l="1"/>
  <c r="C23" l="1"/>
  <c r="C27" l="1"/>
  <c r="C39"/>
  <c r="C32"/>
  <c r="C28"/>
  <c r="C13" l="1"/>
  <c r="C14"/>
  <c r="C12" l="1"/>
  <c r="C41" l="1"/>
  <c r="C15" l="1"/>
  <c r="C7" l="1"/>
  <c r="D29" l="1"/>
  <c r="D30"/>
  <c r="Q3"/>
  <c r="D46"/>
  <c r="D24"/>
  <c r="D19"/>
  <c r="D39"/>
  <c r="N9"/>
  <c r="D22"/>
  <c r="D12"/>
  <c r="D44"/>
  <c r="D13"/>
  <c r="D20"/>
  <c r="D34"/>
  <c r="D38"/>
  <c r="D40"/>
  <c r="D25"/>
  <c r="M9"/>
  <c r="D47"/>
  <c r="D50"/>
  <c r="M8"/>
  <c r="D21"/>
  <c r="D41"/>
  <c r="N8"/>
  <c r="D31"/>
  <c r="D35"/>
  <c r="D45"/>
  <c r="D36"/>
  <c r="D16"/>
  <c r="D49"/>
  <c r="D14"/>
  <c r="D7"/>
  <c r="E7" s="1"/>
  <c r="D27"/>
  <c r="D43"/>
  <c r="D28"/>
  <c r="D42"/>
  <c r="D18"/>
  <c r="D26"/>
  <c r="D48"/>
  <c r="D32"/>
  <c r="D23"/>
  <c r="D33"/>
  <c r="D17"/>
  <c r="D37"/>
  <c r="D15"/>
  <c r="N10" l="1"/>
  <c r="M10"/>
  <c r="N11" l="1"/>
  <c r="M11"/>
  <c r="M12" l="1"/>
  <c r="N12"/>
  <c r="M13" l="1"/>
  <c r="N13"/>
  <c r="N14" l="1"/>
  <c r="M14"/>
  <c r="N15" l="1"/>
  <c r="M15"/>
  <c r="N16" l="1"/>
  <c r="M16"/>
  <c r="N17" l="1"/>
  <c r="M17"/>
  <c r="N18" l="1"/>
  <c r="M18"/>
  <c r="M19" l="1"/>
  <c r="N19"/>
  <c r="M20" l="1"/>
  <c r="N20"/>
  <c r="M21" l="1"/>
  <c r="M22" s="1"/>
  <c r="N21"/>
  <c r="M23" l="1"/>
  <c r="N23"/>
  <c r="N24" l="1"/>
  <c r="M24"/>
  <c r="N25" l="1"/>
  <c r="M25"/>
  <c r="M26" l="1"/>
  <c r="N26"/>
  <c r="M27" l="1"/>
  <c r="N27"/>
  <c r="M28" l="1"/>
  <c r="N28"/>
  <c r="N29" l="1"/>
  <c r="M29"/>
  <c r="M30" l="1"/>
  <c r="N30"/>
  <c r="M31" l="1"/>
  <c r="N31"/>
  <c r="N32" l="1"/>
  <c r="M32"/>
  <c r="N33" l="1"/>
  <c r="M33"/>
  <c r="N34" l="1"/>
  <c r="M34"/>
  <c r="N35" l="1"/>
  <c r="M35"/>
  <c r="M36" l="1"/>
  <c r="N36"/>
  <c r="N37" l="1"/>
  <c r="M37"/>
  <c r="M38" l="1"/>
  <c r="N38"/>
  <c r="M39" l="1"/>
  <c r="N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<sst xmlns="http://schemas.openxmlformats.org/spreadsheetml/2006/main" count="100" uniqueCount="62">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</sst>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BTC</c:v>
                </c:pt>
                <c:pt idx="1">
                  <c:v>ETH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1031.3145892014131</c:v>
                </c:pt>
                <c:pt idx="1">
                  <c:v>1000.5148239636105</c:v>
                </c:pt>
                <c:pt idx="2">
                  <c:v>223.94172920267985</c:v>
                </c:pt>
                <c:pt idx="3">
                  <c:v>836.67511241666978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1000.5148239636105</v>
          </cell>
        </row>
      </sheetData>
      <sheetData sheetId="1">
        <row r="4">
          <cell r="J4">
            <v>1031.3145892014131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1.5336892121036192</v>
          </cell>
        </row>
      </sheetData>
      <sheetData sheetId="4">
        <row r="46">
          <cell r="M46">
            <v>82.26</v>
          </cell>
          <cell r="O46">
            <v>3.4317068057564359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39.197105890749697</v>
          </cell>
        </row>
      </sheetData>
      <sheetData sheetId="8">
        <row r="4">
          <cell r="J4">
            <v>7.8197461946507767</v>
          </cell>
        </row>
      </sheetData>
      <sheetData sheetId="9">
        <row r="4">
          <cell r="J4">
            <v>17.555376787356796</v>
          </cell>
        </row>
      </sheetData>
      <sheetData sheetId="10">
        <row r="4">
          <cell r="J4">
            <v>10.229379653304612</v>
          </cell>
        </row>
      </sheetData>
      <sheetData sheetId="11">
        <row r="4">
          <cell r="J4">
            <v>40.575961048100716</v>
          </cell>
        </row>
      </sheetData>
      <sheetData sheetId="12">
        <row r="4">
          <cell r="J4">
            <v>1.7395878074081335</v>
          </cell>
        </row>
      </sheetData>
      <sheetData sheetId="13">
        <row r="4">
          <cell r="J4">
            <v>170.0309075362328</v>
          </cell>
        </row>
      </sheetData>
      <sheetData sheetId="14">
        <row r="4">
          <cell r="J4">
            <v>4.5208452689852709</v>
          </cell>
        </row>
      </sheetData>
      <sheetData sheetId="15">
        <row r="4">
          <cell r="J4">
            <v>33.641294352350499</v>
          </cell>
        </row>
      </sheetData>
      <sheetData sheetId="16">
        <row r="4">
          <cell r="J4">
            <v>5.2237950878723165</v>
          </cell>
        </row>
      </sheetData>
      <sheetData sheetId="17">
        <row r="4">
          <cell r="J4">
            <v>9.1954762567913892</v>
          </cell>
        </row>
      </sheetData>
      <sheetData sheetId="18">
        <row r="4">
          <cell r="J4">
            <v>10.484699155378257</v>
          </cell>
        </row>
      </sheetData>
      <sheetData sheetId="19">
        <row r="4">
          <cell r="J4">
            <v>10.119198150416453</v>
          </cell>
        </row>
      </sheetData>
      <sheetData sheetId="20">
        <row r="4">
          <cell r="J4">
            <v>11.947777287516347</v>
          </cell>
        </row>
      </sheetData>
      <sheetData sheetId="21">
        <row r="4">
          <cell r="J4">
            <v>1.2167917353142428</v>
          </cell>
        </row>
      </sheetData>
      <sheetData sheetId="22">
        <row r="4">
          <cell r="J4">
            <v>22.71777217456852</v>
          </cell>
        </row>
      </sheetData>
      <sheetData sheetId="23">
        <row r="4">
          <cell r="J4">
            <v>38.969874953821503</v>
          </cell>
        </row>
      </sheetData>
      <sheetData sheetId="24">
        <row r="4">
          <cell r="J4">
            <v>32.290077216923763</v>
          </cell>
        </row>
      </sheetData>
      <sheetData sheetId="25">
        <row r="4">
          <cell r="J4">
            <v>35.278525696081125</v>
          </cell>
        </row>
      </sheetData>
      <sheetData sheetId="26">
        <row r="4">
          <cell r="J4">
            <v>3.6129774332598963</v>
          </cell>
        </row>
      </sheetData>
      <sheetData sheetId="27">
        <row r="4">
          <cell r="J4">
            <v>223.94172920267985</v>
          </cell>
        </row>
      </sheetData>
      <sheetData sheetId="28">
        <row r="4">
          <cell r="J4">
            <v>0.9001931144342602</v>
          </cell>
        </row>
      </sheetData>
      <sheetData sheetId="29">
        <row r="4">
          <cell r="J4">
            <v>9.5567692397389603</v>
          </cell>
        </row>
      </sheetData>
      <sheetData sheetId="30">
        <row r="4">
          <cell r="J4">
            <v>21.24199562535695</v>
          </cell>
        </row>
      </sheetData>
      <sheetData sheetId="31">
        <row r="4">
          <cell r="J4">
            <v>5.9027134427916508</v>
          </cell>
        </row>
      </sheetData>
      <sheetData sheetId="32">
        <row r="4">
          <cell r="J4">
            <v>2.146331151893119</v>
          </cell>
        </row>
      </sheetData>
      <sheetData sheetId="33">
        <row r="4">
          <cell r="J4">
            <v>2.2478134336929574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B15" sqref="B14:D15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0.19</f>
        <v>0.19</v>
      </c>
      <c r="J2" t="s">
        <v>6</v>
      </c>
      <c r="K2" s="9">
        <v>16.97</v>
      </c>
      <c r="M2" t="s">
        <v>61</v>
      </c>
      <c r="N2" s="9">
        <f>108.25</f>
        <v>108.25</v>
      </c>
      <c r="P2" t="s">
        <v>8</v>
      </c>
      <c r="Q2" s="10">
        <f>N2+K2+H2</f>
        <v>125.41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4.0251206759494867E-2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3115.682984347221</v>
      </c>
      <c r="D7" s="20">
        <f>(C7*[1]Feuil1!$K$2-C4)/C4</f>
        <v>0.16182244404286925</v>
      </c>
      <c r="E7" s="31">
        <f>C7-C7/(1+D7)</f>
        <v>433.96255423969433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1031.3145892014131</v>
      </c>
    </row>
    <row r="9" spans="2:20">
      <c r="M9" s="17" t="str">
        <f>IF(C13&gt;C7*[2]Params!F8,B13,"Others")</f>
        <v>ETH</v>
      </c>
      <c r="N9" s="18">
        <f>IF(C13&gt;C7*0.1,C13,C7)</f>
        <v>1000.5148239636105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223.94172920267985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836.67511241666978</v>
      </c>
    </row>
    <row r="12" spans="2:20">
      <c r="B12" s="7" t="s">
        <v>4</v>
      </c>
      <c r="C12" s="1">
        <f>[2]BTC!J4</f>
        <v>1031.3145892014131</v>
      </c>
      <c r="D12" s="20">
        <f>C12/$C$7</f>
        <v>0.33100754935036752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19</v>
      </c>
      <c r="C13" s="1">
        <f>[2]ETH!J4</f>
        <v>1000.5148239636105</v>
      </c>
      <c r="D13" s="20">
        <f t="shared" ref="D13:D50" si="0">C13/$C$7</f>
        <v>0.32112215170479941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223.94172920267985</v>
      </c>
      <c r="D14" s="20">
        <f t="shared" si="0"/>
        <v>7.1875646632771517E-2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170.0309075362328</v>
      </c>
      <c r="D15" s="20">
        <f t="shared" si="0"/>
        <v>5.457259560438131E-2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61</v>
      </c>
      <c r="C16" s="1">
        <f>$N$2</f>
        <v>108.25</v>
      </c>
      <c r="D16" s="20">
        <f t="shared" si="0"/>
        <v>3.4743586091342947E-2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82.26</v>
      </c>
      <c r="D17" s="20">
        <f t="shared" si="0"/>
        <v>2.640191586026671E-2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69.150000000000006</v>
      </c>
      <c r="D18" s="20">
        <f>C18/$C$7</f>
        <v>2.2194170699458338E-2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47</v>
      </c>
      <c r="C19" s="9">
        <f>[2]AVAX!$J$4</f>
        <v>40.575961048100716</v>
      </c>
      <c r="D19" s="20">
        <f>C19/$C$7</f>
        <v>1.302313529712393E-2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45</v>
      </c>
      <c r="C20" s="9">
        <f>[2]ADA!$J$4</f>
        <v>39.197105890749697</v>
      </c>
      <c r="D20" s="20">
        <f t="shared" si="0"/>
        <v>1.258058219904617E-2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32</v>
      </c>
      <c r="C21" s="9">
        <f>[2]MATIC!$J$4</f>
        <v>38.969874953821503</v>
      </c>
      <c r="D21" s="20">
        <f t="shared" si="0"/>
        <v>1.250765085844773E-2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38</v>
      </c>
      <c r="C22" s="9">
        <f>[2]NEAR!$J$4</f>
        <v>35.278525696081125</v>
      </c>
      <c r="D22" s="20">
        <f t="shared" si="0"/>
        <v>1.1322886787043409E-2</v>
      </c>
      <c r="M22" s="17" t="str">
        <f>IF(OR(M21="",M21="Others"),"",IF(C26&gt;C7*[2]Params!F8,B26,"Others"))</f>
        <v/>
      </c>
      <c r="N22" s="18"/>
    </row>
    <row r="23" spans="2:17">
      <c r="B23" s="22" t="s">
        <v>42</v>
      </c>
      <c r="C23" s="1">
        <f>[2]DOT!$J$4</f>
        <v>33.641294352350499</v>
      </c>
      <c r="D23" s="20">
        <f t="shared" si="0"/>
        <v>1.0797406065174124E-2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32.290077216923763</v>
      </c>
      <c r="D24" s="20">
        <f t="shared" si="0"/>
        <v>1.036372358136076E-2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49</v>
      </c>
      <c r="C25" s="1">
        <f>[2]LUNC!J4</f>
        <v>22.71777217456852</v>
      </c>
      <c r="D25" s="20">
        <f t="shared" si="0"/>
        <v>7.2914260817610781E-3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22</v>
      </c>
      <c r="C26" s="1">
        <f>-[2]BIGTIME!$C$4</f>
        <v>22.666666666666668</v>
      </c>
      <c r="D26" s="20">
        <f t="shared" si="0"/>
        <v>7.2750234155852835E-3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41</v>
      </c>
      <c r="C27" s="1">
        <f>[2]XRP!$J$4</f>
        <v>21.24199562535695</v>
      </c>
      <c r="D27" s="20">
        <f t="shared" si="0"/>
        <v>6.8177653927161156E-3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17.555376787356796</v>
      </c>
      <c r="D28" s="20">
        <f t="shared" si="0"/>
        <v>5.634519582240133E-3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6</v>
      </c>
      <c r="C29" s="1">
        <f>$K$2</f>
        <v>16.97</v>
      </c>
      <c r="D29" s="20">
        <f t="shared" si="0"/>
        <v>5.4466388542271579E-3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44</v>
      </c>
      <c r="C30" s="9">
        <f>[2]LTC!$J$4</f>
        <v>11.947777287516347</v>
      </c>
      <c r="D30" s="20">
        <f t="shared" si="0"/>
        <v>3.8347217440093872E-3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52</v>
      </c>
      <c r="C31" s="9">
        <f>[2]LDO!$J$4</f>
        <v>10.484699155378257</v>
      </c>
      <c r="D31" s="20">
        <f t="shared" si="0"/>
        <v>3.3651366997387083E-3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10.229379653304612</v>
      </c>
      <c r="D32" s="20">
        <f t="shared" si="0"/>
        <v>3.2831901399133548E-3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54</v>
      </c>
      <c r="C33" s="9">
        <f>[2]LINK!$J$4</f>
        <v>10.119198150416453</v>
      </c>
      <c r="D33" s="20">
        <f t="shared" si="0"/>
        <v>3.2478266246129552E-3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55</v>
      </c>
      <c r="C34" s="9">
        <f>[2]UNI!$J$4</f>
        <v>9.5567692397389603</v>
      </c>
      <c r="D34" s="20">
        <f t="shared" si="0"/>
        <v>3.0673111763137983E-3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53</v>
      </c>
      <c r="C35" s="9">
        <f>[2]ICP!$J$4</f>
        <v>9.1954762567913892</v>
      </c>
      <c r="D35" s="20">
        <f t="shared" si="0"/>
        <v>2.9513516949536411E-3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7.8197461946507767</v>
      </c>
      <c r="D36" s="20">
        <f t="shared" si="0"/>
        <v>2.5098016177949253E-3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37</v>
      </c>
      <c r="C37" s="9">
        <f>[2]GRT!$J$4</f>
        <v>5.9027134427916508</v>
      </c>
      <c r="D37" s="20">
        <f t="shared" si="0"/>
        <v>1.8945166990499683E-3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1.7331673431247292E-3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5.2237950878723165</v>
      </c>
      <c r="D39" s="20">
        <f t="shared" si="0"/>
        <v>1.6766131580510507E-3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4.5208452689852709</v>
      </c>
      <c r="D40" s="20">
        <f t="shared" si="0"/>
        <v>1.4509965525046672E-3</v>
      </c>
    </row>
    <row r="41" spans="2:14">
      <c r="B41" s="22" t="s">
        <v>56</v>
      </c>
      <c r="C41" s="9">
        <f>[2]SHIB!$J$4</f>
        <v>3.6129774332598963</v>
      </c>
      <c r="D41" s="20">
        <f t="shared" si="0"/>
        <v>1.159610092365307E-3</v>
      </c>
    </row>
    <row r="42" spans="2:14">
      <c r="B42" s="7" t="s">
        <v>28</v>
      </c>
      <c r="C42" s="1">
        <f>[2]ATLAS!O46</f>
        <v>3.4317068057564359</v>
      </c>
      <c r="D42" s="20">
        <f t="shared" si="0"/>
        <v>1.1014300309103579E-3</v>
      </c>
    </row>
    <row r="43" spans="2:14">
      <c r="B43" s="22" t="s">
        <v>40</v>
      </c>
      <c r="C43" s="9">
        <f>[2]SHPING!$J$4</f>
        <v>2.2478134336929574</v>
      </c>
      <c r="D43" s="20">
        <f t="shared" si="0"/>
        <v>7.2145126605809213E-4</v>
      </c>
    </row>
    <row r="44" spans="2:14">
      <c r="B44" s="22" t="s">
        <v>50</v>
      </c>
      <c r="C44" s="9">
        <f>[2]KAVA!$J$4</f>
        <v>2.146331151893119</v>
      </c>
      <c r="D44" s="20">
        <f t="shared" si="0"/>
        <v>6.8887982592452527E-4</v>
      </c>
    </row>
    <row r="45" spans="2:14">
      <c r="B45" s="22" t="s">
        <v>36</v>
      </c>
      <c r="C45" s="9">
        <f>[2]AMP!$J$4</f>
        <v>1.7395878074081335</v>
      </c>
      <c r="D45" s="20">
        <f t="shared" si="0"/>
        <v>5.5833273672180144E-4</v>
      </c>
    </row>
    <row r="46" spans="2:14">
      <c r="B46" s="7" t="s">
        <v>27</v>
      </c>
      <c r="C46" s="1">
        <f>[2]Ayman!$E$9</f>
        <v>1.6967935999999999</v>
      </c>
      <c r="D46" s="20">
        <f t="shared" si="0"/>
        <v>5.4459763991537857E-4</v>
      </c>
    </row>
    <row r="47" spans="2:14">
      <c r="B47" s="7" t="s">
        <v>25</v>
      </c>
      <c r="C47" s="1">
        <f>[2]POLIS!J4</f>
        <v>1.5336892121036192</v>
      </c>
      <c r="D47" s="20">
        <f t="shared" si="0"/>
        <v>4.922481586890165E-4</v>
      </c>
    </row>
    <row r="48" spans="2:14">
      <c r="B48" s="22" t="s">
        <v>23</v>
      </c>
      <c r="C48" s="9">
        <f>[2]LUNA!J4</f>
        <v>1.2167917353142428</v>
      </c>
      <c r="D48" s="20">
        <f t="shared" si="0"/>
        <v>3.9053772204272497E-4</v>
      </c>
    </row>
    <row r="49" spans="2:4">
      <c r="B49" s="22" t="s">
        <v>43</v>
      </c>
      <c r="C49" s="9">
        <f>[2]TRX!$J$4</f>
        <v>0.9001931144342602</v>
      </c>
      <c r="D49" s="20">
        <f t="shared" si="0"/>
        <v>2.8892320526725964E-4</v>
      </c>
    </row>
    <row r="50" spans="2:4">
      <c r="B50" s="7" t="s">
        <v>5</v>
      </c>
      <c r="C50" s="1">
        <f>H$2</f>
        <v>0.19</v>
      </c>
      <c r="D50" s="20">
        <f t="shared" si="0"/>
        <v>6.0981813924758989E-5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2023-11-07T23:22:11Z</dcterms:modified>
</cp:coreProperties>
</file>