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3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974720"/>
        <axId val="74976640"/>
      </lineChart>
      <dateAx>
        <axId val="7497472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976640"/>
        <crosses val="autoZero"/>
        <lblOffset val="100"/>
      </dateAx>
      <valAx>
        <axId val="749766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97472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U42"/>
  <sheetViews>
    <sheetView topLeftCell="A2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1819.968586546053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0.00484573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0.09968782</v>
      </c>
      <c r="C35" s="57">
        <f>(D35/B35)</f>
        <v/>
      </c>
      <c r="D35" s="23" t="n">
        <v>162.24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0.02022684</v>
      </c>
      <c r="C36" s="57">
        <f>(D36/B36)</f>
        <v/>
      </c>
      <c r="D36" s="23" t="n">
        <v>33.9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0.04173593</v>
      </c>
      <c r="C40" s="57">
        <f>(D40/B40)</f>
        <v/>
      </c>
      <c r="D40" s="23" t="n">
        <v>76.84999999999999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3:U22"/>
  <sheetViews>
    <sheetView workbookViewId="0">
      <selection activeCell="O38" sqref="O3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1.792959104368494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8.938614660000001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0.45370478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3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7.886453792645585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0.01493544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3:V19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3">
      <c r="I3" t="inlineStr">
        <is>
          <t>Actual Price :</t>
        </is>
      </c>
      <c r="J3" s="56" t="n">
        <v>11.46636011209481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2.13841035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0.01139862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0.54763445</v>
      </c>
      <c r="C10" s="56">
        <f>(D10/B10)</f>
        <v/>
      </c>
      <c r="D10" s="56" t="n">
        <v>8.460000000000001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0.002262070239233573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4"/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3:U37"/>
  <sheetViews>
    <sheetView tabSelected="1" workbookViewId="0">
      <selection activeCell="B11" sqref="B1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3">
      <c r="I3" t="inlineStr">
        <is>
          <t>Actual Price :</t>
        </is>
      </c>
      <c r="J3" s="56" t="n">
        <v>232.9087454189555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0.00132176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0.46582356</v>
      </c>
      <c r="C11" s="56">
        <f>(D11/B11)</f>
        <v/>
      </c>
      <c r="D11" s="56" t="n">
        <v>137.79</v>
      </c>
      <c r="E11" t="inlineStr">
        <is>
          <t>DCA1</t>
        </is>
      </c>
      <c r="P11" s="56">
        <f>(SUM(P6:P9))</f>
        <v/>
      </c>
    </row>
    <row r="12">
      <c r="B12" s="69" t="n">
        <v>0.11449459</v>
      </c>
      <c r="C12" s="56">
        <f>(D12/B12)</f>
        <v/>
      </c>
      <c r="D12" s="56" t="n">
        <v>33.9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71" t="n">
        <v>0.06907953521268409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0.23307267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4.725598970086586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5.91580401</v>
      </c>
      <c r="C5" s="56">
        <f>(D5/B5)</f>
        <v/>
      </c>
      <c r="D5" s="56" t="n">
        <v>33.9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0.03093691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28.78090267548536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0.002615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3.726748188691967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1.71259102</v>
      </c>
      <c r="C5" s="56">
        <f>(D5/B5)</f>
        <v/>
      </c>
      <c r="D5" s="56" t="n">
        <v>8.52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0.00125195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1.703520625565973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4.54979158</v>
      </c>
      <c r="C5" s="56">
        <f>(D5/B5)</f>
        <v/>
      </c>
      <c r="D5" s="56" t="n">
        <v>10.17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0.01533394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U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3">
      <c r="I3" t="inlineStr">
        <is>
          <t>Actual Price :</t>
        </is>
      </c>
      <c r="J3" s="56" t="n">
        <v>29064.82349626782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0.00033213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0.00620186</v>
      </c>
      <c r="C23" s="56">
        <f>(D23/B23)</f>
        <v/>
      </c>
      <c r="D23" s="56" t="n">
        <v>141.69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0.00138419</v>
      </c>
      <c r="C24" s="56">
        <f>(D24/B24)</f>
        <v/>
      </c>
      <c r="D24" s="56" t="n">
        <v>33.9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0.00159156</v>
      </c>
      <c r="C34" s="56">
        <f>(D34/B34)</f>
        <v/>
      </c>
      <c r="D34" s="56" t="n">
        <v>41.15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7" sqref="B7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6.837873800621837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1.22902635</v>
      </c>
      <c r="C5" s="56">
        <f>(D5/B5)</f>
        <v/>
      </c>
      <c r="D5" s="56" t="n">
        <v>8.31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0.00151772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C7" s="56" t="n"/>
      <c r="D7" s="56" t="n"/>
      <c r="N7" s="24">
        <f>($B$10/5)</f>
        <v/>
      </c>
      <c r="O7" s="56">
        <f>($C$5*Params!K9)</f>
        <v/>
      </c>
      <c r="P7" s="56">
        <f>(O7*N7)</f>
        <v/>
      </c>
    </row>
    <row r="8">
      <c r="C8" s="56" t="n"/>
      <c r="D8" s="56" t="n"/>
      <c r="N8" s="24">
        <f>($B$10/5)</f>
        <v/>
      </c>
      <c r="O8" s="56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2:U34"/>
  <sheetViews>
    <sheetView workbookViewId="0">
      <selection activeCell="B7" sqref="B6: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78.04883296385641</v>
      </c>
      <c r="M3" t="inlineStr">
        <is>
          <t>Objectif :</t>
        </is>
      </c>
      <c r="N3" s="24">
        <f>(INDEX(N5:N14,MATCH(MAX(O6),O5:O14,0))/0.9)</f>
        <v/>
      </c>
      <c r="O3" s="57">
        <f>(MAX(O6)*0.85)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0.00063292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-B10</f>
        <v/>
      </c>
      <c r="O6" s="56">
        <f>P6/N6</f>
        <v/>
      </c>
      <c r="P6" s="56">
        <f>-D10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</f>
        <v/>
      </c>
      <c r="S8" s="56" t="n">
        <v>0</v>
      </c>
      <c r="T8" s="56">
        <f>(D8+D9)+D11+D12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>
        <f>B10</f>
        <v/>
      </c>
      <c r="S9" s="56">
        <f>T9/R9</f>
        <v/>
      </c>
      <c r="T9" s="56">
        <f>D10</f>
        <v/>
      </c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F13" t="inlineStr">
        <is>
          <t>Moy</t>
        </is>
      </c>
      <c r="G13" s="56">
        <f>(D14/B14)</f>
        <v/>
      </c>
    </row>
    <row r="14">
      <c r="B14" s="1">
        <f>(SUM(B5:B13))</f>
        <v/>
      </c>
      <c r="D14" s="56">
        <f>(SUM(D5:D13))</f>
        <v/>
      </c>
    </row>
    <row r="15"/>
    <row r="16"/>
    <row r="17"/>
    <row r="18"/>
    <row r="19"/>
    <row r="20">
      <c r="R20">
        <f>(SUM(R5:R19))</f>
        <v/>
      </c>
      <c r="T20" s="56">
        <f>(SUM(T5:T19))</f>
        <v/>
      </c>
    </row>
    <row r="21"/>
    <row r="22"/>
    <row r="23"/>
    <row r="24"/>
    <row r="25"/>
    <row r="26"/>
    <row r="27"/>
    <row r="28"/>
    <row r="29"/>
    <row r="30"/>
    <row r="31"/>
    <row r="32"/>
    <row r="33"/>
    <row r="34">
      <c r="I34" s="57" t="n"/>
    </row>
  </sheetData>
  <conditionalFormatting sqref="C5 C7 O7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3:O17"/>
  <sheetViews>
    <sheetView workbookViewId="0">
      <selection activeCell="B7" sqref="B7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3">
      <c r="I3" t="inlineStr">
        <is>
          <t>Actual Price :</t>
        </is>
      </c>
      <c r="J3" s="56" t="n">
        <v>0.4865796831913959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0.04490191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/>
    <row r="17">
      <c r="B17">
        <f>(SUM(B5:B16))</f>
        <v/>
      </c>
      <c r="D17" s="56">
        <f>(SUM(D5:D16))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3:T37"/>
  <sheetViews>
    <sheetView workbookViewId="0">
      <selection activeCell="B18" sqref="B1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3">
      <c r="I3" t="inlineStr">
        <is>
          <t>Actual Price :</t>
        </is>
      </c>
      <c r="J3" s="28" t="n">
        <v>6.809312810446101e-05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4593.99927183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3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0.6211855933318883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0.2784297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34.64559219</v>
      </c>
      <c r="C7" s="56">
        <f>(D7/B7)</f>
        <v/>
      </c>
      <c r="D7" s="56" t="n">
        <v>33.9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0.4417642267277075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2.3810057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0.01589412</v>
      </c>
      <c r="C7" s="58" t="n">
        <v>0</v>
      </c>
      <c r="D7" s="26">
        <f>(B7*C7)</f>
        <v/>
      </c>
      <c r="E7" s="56">
        <f>(B7*J4)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3:V22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1.232443514728671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18.46688431</v>
      </c>
      <c r="C6" s="56">
        <f>(D6/B6)</f>
        <v/>
      </c>
      <c r="D6" s="56" t="n">
        <v>33.9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0.06069568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T41" sqref="T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3">
      <c r="I3" t="inlineStr">
        <is>
          <t>Actual Price :</t>
        </is>
      </c>
      <c r="J3" s="73" t="n">
        <v>9.640469967775822e-06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216.36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2:W40"/>
  <sheetViews>
    <sheetView workbookViewId="0">
      <selection activeCell="B19" sqref="B1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23.10039917187779</v>
      </c>
      <c r="M3" t="inlineStr">
        <is>
          <t>Objectif :</t>
        </is>
      </c>
      <c r="N3" s="24">
        <f>(INDEX(N5:N26,MATCH(MAX(O6:O7,O23,O14),O5:O26,0))/0.9)</f>
        <v/>
      </c>
      <c r="O3" s="57">
        <f>(MAX(O14,O23,O6:O7)*0.85)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(B36*J3)</f>
        <v/>
      </c>
      <c r="K4" s="4">
        <f>(J4/D36-1)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-B29</f>
        <v/>
      </c>
      <c r="O7" s="56">
        <f>P7/N7</f>
        <v/>
      </c>
      <c r="P7" s="56">
        <f>-D29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($C$16*Params!K10)</f>
        <v/>
      </c>
      <c r="P8" s="56">
        <f>(O8*N8)</f>
        <v/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(2*($R$13+N14+$R$21)/5-N14)</f>
        <v/>
      </c>
      <c r="O15" s="56">
        <f>($S$13*Params!K9)</f>
        <v/>
      </c>
      <c r="P15" s="56">
        <f>(O15*N15)</f>
        <v/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(($R$13+N14+$R$21)/5)</f>
        <v/>
      </c>
      <c r="O16" s="56">
        <f>($S$13*Params!K10)</f>
        <v/>
      </c>
      <c r="P16" s="56">
        <f>(O16*N16)</f>
        <v/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5.74420832</v>
      </c>
      <c r="C17" s="56">
        <f>(D17/B17)</f>
        <v/>
      </c>
      <c r="D17" s="56" t="n">
        <v>109.68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0.03419331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1.72361954</v>
      </c>
      <c r="C19" s="56">
        <f>(D19/B19)</f>
        <v/>
      </c>
      <c r="D19" s="56" t="n">
        <v>33.9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(B28+B25+B33+B34)</f>
        <v/>
      </c>
      <c r="S20" s="56" t="n">
        <v>0</v>
      </c>
      <c r="T20" s="56">
        <f>(D28+D25+D33+D34)</f>
        <v/>
      </c>
      <c r="U20" t="inlineStr">
        <is>
          <t>Ph*</t>
        </is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 t="n"/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B29</f>
        <v/>
      </c>
      <c r="S22" s="57">
        <f>T22/R22</f>
        <v/>
      </c>
      <c r="T22" s="57">
        <f>D29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 t="n"/>
      <c r="S23" s="57" t="n"/>
      <c r="T23" s="56" t="n"/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(2*($R$15+$N$23+$R$19)/5-$N$23)</f>
        <v/>
      </c>
      <c r="O24" s="56">
        <f>($S$15*Params!K9)</f>
        <v/>
      </c>
      <c r="P24" s="56">
        <f>(O24*N24)</f>
        <v/>
      </c>
      <c r="S24" s="56" t="n"/>
      <c r="T24" s="56" t="n"/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($R$15+$N$23+$R$19)/5</f>
        <v/>
      </c>
      <c r="O25" s="56">
        <f>($S$15*Params!K10)</f>
        <v/>
      </c>
      <c r="P25" s="56">
        <f>(O25*N25)</f>
        <v/>
      </c>
      <c r="S25" s="56" t="n"/>
      <c r="T25" s="56" t="n"/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S26" s="56" t="n"/>
      <c r="T26" s="56" t="n"/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C35" s="56" t="n"/>
      <c r="D35" s="56" t="n"/>
      <c r="E35" s="56" t="n"/>
      <c r="S35" s="56" t="n"/>
      <c r="T35" s="56" t="n"/>
    </row>
    <row r="36">
      <c r="B36" s="24">
        <f>(SUM(B5:B35))</f>
        <v/>
      </c>
      <c r="C36" s="56" t="n"/>
      <c r="D36" s="56">
        <f>(SUM(D5:D35))</f>
        <v/>
      </c>
      <c r="E36" s="56" t="n"/>
      <c r="F36" t="inlineStr">
        <is>
          <t>Moy</t>
        </is>
      </c>
      <c r="G36" s="56">
        <f>(D36/B36)</f>
        <v/>
      </c>
      <c r="S36" s="56" t="n"/>
      <c r="T36" s="56" t="n"/>
    </row>
    <row r="37">
      <c r="K37" t="n">
        <v>21</v>
      </c>
      <c r="M37" s="24" t="n"/>
      <c r="S37" s="56" t="n"/>
      <c r="T37" s="56" t="n"/>
    </row>
    <row r="38">
      <c r="R38" s="24">
        <f>(SUM(R5:R37))</f>
        <v/>
      </c>
      <c r="S38" s="56" t="n"/>
      <c r="T38" s="56">
        <f>(SUM(T5:T37))</f>
        <v/>
      </c>
      <c r="V38" t="inlineStr">
        <is>
          <t>Moy</t>
        </is>
      </c>
      <c r="W38" s="56">
        <f>(T38/R38)</f>
        <v/>
      </c>
    </row>
    <row r="39"/>
    <row r="40">
      <c r="N40" s="24" t="n"/>
    </row>
  </sheetData>
  <conditionalFormatting sqref="C5 C8:C10 S5"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C16:C17"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79" operator="lessThan" dxfId="1">
      <formula>$J$3</formula>
    </cfRule>
    <cfRule type="cellIs" priority="80" operator="greaterThan" dxfId="0">
      <formula>$J$3</formula>
    </cfRule>
  </conditionalFormatting>
  <conditionalFormatting sqref="C19:C20 G36">
    <cfRule type="cellIs" priority="63" operator="lessThan" dxfId="1">
      <formula>$J$3</formula>
    </cfRule>
    <cfRule type="cellIs" priority="64" operator="greaterThan" dxfId="0">
      <formula>$J$3</formula>
    </cfRule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</conditionalFormatting>
  <conditionalFormatting sqref="C27:C28 C30:C31">
    <cfRule type="cellIs" priority="55" operator="lessThan" dxfId="1">
      <formula>$J$3</formula>
    </cfRule>
    <cfRule type="cellIs" priority="56" operator="greaterThan" dxfId="0">
      <formula>$J$3</formula>
    </cfRule>
    <cfRule type="cellIs" priority="57" operator="lessThan" dxfId="1">
      <formula>$J$3</formula>
    </cfRule>
    <cfRule type="cellIs" priority="58" operator="greaterThan" dxfId="0">
      <formula>$J$3</formula>
    </cfRule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8:O9 O15:O17 O24:O26 S12:S13 S15:S16">
    <cfRule type="cellIs" priority="49" operator="lessThan" dxfId="1">
      <formula>$J$3</formula>
    </cfRule>
    <cfRule type="cellIs" priority="50" operator="greaterThan" dxfId="0">
      <formula>$J$3</formula>
    </cfRule>
    <cfRule type="cellIs" priority="51" operator="lessThan" dxfId="1">
      <formula>$J$3</formula>
    </cfRule>
    <cfRule type="cellIs" priority="52" operator="greaterThan" dxfId="0">
      <formula>$J$3</formula>
    </cfRule>
  </conditionalFormatting>
  <conditionalFormatting sqref="O3">
    <cfRule type="cellIs" priority="31" operator="greaterThan" dxfId="1">
      <formula>$J$3</formula>
    </cfRule>
    <cfRule type="cellIs" priority="32" operator="lessThan" dxfId="0">
      <formula>$J$3</formula>
    </cfRule>
  </conditionalFormatting>
  <conditionalFormatting sqref="W38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3:Q13"/>
  <sheetViews>
    <sheetView workbookViewId="0">
      <selection activeCell="C6" sqref="B6:D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0.07562359652310058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0.17551405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 t="n"/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 t="n"/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 t="n"/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3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5.688649236085402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1.68618443</v>
      </c>
      <c r="C5" s="56">
        <f>(D5/B5)</f>
        <v/>
      </c>
      <c r="D5" s="56" t="n">
        <v>9.539999999999999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0.00183362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2:T24"/>
  <sheetViews>
    <sheetView workbookViewId="0">
      <selection activeCell="N7" sqref="N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0.5934347341146569</v>
      </c>
      <c r="M3" t="inlineStr">
        <is>
          <t>Objectif :</t>
        </is>
      </c>
      <c r="N3" s="19">
        <f>(INDEX(N5:N13,MATCH(MAX(O6:O7),O5:O13,0))/0.9)</f>
        <v/>
      </c>
      <c r="O3" s="5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0.59888034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 t="n">
        <v>10.9</v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</f>
        <v/>
      </c>
      <c r="S7" s="56">
        <f>T7/R7</f>
        <v/>
      </c>
      <c r="T7" s="57">
        <f>D9+D10</f>
        <v/>
      </c>
    </row>
    <row r="8">
      <c r="B8" t="n">
        <v>-10.76</v>
      </c>
      <c r="C8" s="56">
        <f>(D8/B8)</f>
        <v/>
      </c>
      <c r="D8" s="56" t="n">
        <v>-5.05269736</v>
      </c>
      <c r="N8" s="19">
        <f>(B$13/3)</f>
        <v/>
      </c>
      <c r="O8" s="56">
        <f>($C$5*Params!K10)</f>
        <v/>
      </c>
      <c r="P8" s="56">
        <f>(O8*N8)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(B$13/3)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19">
        <f>(SUM(B5:B12))</f>
        <v/>
      </c>
      <c r="D13" s="56">
        <f>(SUM(D5:D12))</f>
        <v/>
      </c>
    </row>
    <row r="14"/>
    <row r="15"/>
    <row r="16"/>
    <row r="17">
      <c r="R17">
        <f>(SUM(R5:R16))</f>
        <v/>
      </c>
      <c r="T17" s="56">
        <f>(SUM(T5:T16))</f>
        <v/>
      </c>
    </row>
    <row r="18"/>
    <row r="19"/>
    <row r="20"/>
    <row r="21"/>
    <row r="22"/>
    <row r="23"/>
    <row r="24">
      <c r="N24" s="19" t="n"/>
    </row>
  </sheetData>
  <conditionalFormatting sqref="C5 C7 G12 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C1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2:W35"/>
  <sheetViews>
    <sheetView workbookViewId="0">
      <selection activeCell="J14" sqref="J1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0.1006183593242413</v>
      </c>
      <c r="M3" t="inlineStr">
        <is>
          <t>Objectif :</t>
        </is>
      </c>
      <c r="N3" s="29">
        <f>(INDEX(N5:N26,MATCH(MAX(O6:O7),O5:O26,0))/0.9)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56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56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4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56">
        <f>(D7/B7)</f>
        <v/>
      </c>
      <c r="D7" s="56" t="n">
        <v>-1.217268</v>
      </c>
      <c r="N7" s="29">
        <f>(-B7)</f>
        <v/>
      </c>
      <c r="O7" s="56">
        <f>(C7)</f>
        <v/>
      </c>
      <c r="P7" s="56">
        <f>(O7*N7)</f>
        <v/>
      </c>
      <c r="Q7" t="inlineStr">
        <is>
          <t>Done</t>
        </is>
      </c>
      <c r="R7" s="24">
        <f>B7</f>
        <v/>
      </c>
      <c r="S7" s="56">
        <f>(C7)</f>
        <v/>
      </c>
      <c r="T7" s="56">
        <f>D7</f>
        <v/>
      </c>
    </row>
    <row r="8">
      <c r="B8" s="19" t="n">
        <v>-12.62063846</v>
      </c>
      <c r="C8" s="56">
        <f>(D8/B8)</f>
        <v/>
      </c>
      <c r="D8" s="56" t="n">
        <v>-1.656203</v>
      </c>
      <c r="N8" s="29">
        <f>($B$5+$R$8)/5</f>
        <v/>
      </c>
      <c r="O8" s="56">
        <f>($C$5*Params!K10)</f>
        <v/>
      </c>
      <c r="P8" s="56">
        <f>(O8*N8)</f>
        <v/>
      </c>
      <c r="R8" s="24">
        <f>B8+B9</f>
        <v/>
      </c>
      <c r="S8" s="56">
        <f>(C8)</f>
        <v/>
      </c>
      <c r="T8" s="56">
        <f>D8+D9</f>
        <v/>
      </c>
    </row>
    <row r="9">
      <c r="B9" s="19" t="n">
        <v>15.03715876</v>
      </c>
      <c r="C9" s="56">
        <f>(D9/B9)</f>
        <v/>
      </c>
      <c r="D9" s="56" t="n">
        <v>1.549163</v>
      </c>
      <c r="N9" s="29">
        <f>($B$5+$R$8)/5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24" t="n"/>
      <c r="S10" s="56" t="n"/>
      <c r="T10" s="56" t="n"/>
    </row>
    <row r="11">
      <c r="B11" s="19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24" t="n"/>
      <c r="S11" s="56" t="n"/>
      <c r="T11" s="56" t="n"/>
    </row>
    <row r="12">
      <c r="R12" s="24" t="n"/>
      <c r="S12" s="56" t="n"/>
      <c r="T12" s="56" t="n"/>
    </row>
    <row r="13"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  <c r="V21" s="57" t="n"/>
    </row>
    <row r="22"/>
    <row r="23">
      <c r="S23" s="56" t="n"/>
      <c r="T23" s="56" t="n"/>
    </row>
    <row r="24"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S33" s="56" t="n"/>
      <c r="T33" s="56" t="n"/>
    </row>
    <row r="34">
      <c r="S34" s="56" t="n"/>
      <c r="T34" s="56" t="n"/>
    </row>
    <row r="35">
      <c r="R35" s="24">
        <f>(SUM(R5:R34))</f>
        <v/>
      </c>
      <c r="S35" s="56" t="n"/>
      <c r="T35" s="56">
        <f>(SUM(T5:T34))</f>
        <v/>
      </c>
      <c r="V35" t="inlineStr">
        <is>
          <t>Moy</t>
        </is>
      </c>
      <c r="W35" s="56">
        <f>(T35/R35)</f>
        <v/>
      </c>
    </row>
  </sheetData>
  <conditionalFormatting sqref="C5 G1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8:O9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C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S5 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W35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0.7433741192686096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0.002305955800020171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4:P27"/>
  <sheetViews>
    <sheetView workbookViewId="0">
      <selection activeCell="M34" sqref="M34"/>
    </sheetView>
  </sheetViews>
  <sheetFormatPr baseColWidth="10" defaultColWidth="9.140625" defaultRowHeight="15"/>
  <sheetData>
    <row r="4"/>
    <row r="5"/>
    <row r="6"/>
    <row r="7"/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4"/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1"/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0.1567839870743811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5"/>
    <row r="16"/>
    <row r="17">
      <c r="P17" s="56">
        <f>(SUM(P11:P14))</f>
        <v/>
      </c>
    </row>
    <row r="18"/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4"/>
    <row r="25"/>
    <row r="26">
      <c r="P26" s="56">
        <f>(SUM(P20:P23))</f>
        <v/>
      </c>
    </row>
    <row r="27"/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3"/>
    <row r="34"/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P74"/>
  <sheetViews>
    <sheetView workbookViewId="0">
      <selection activeCell="N6" sqref="N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607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0.001816820849594147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1"/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26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3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2.77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14.78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0.18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1.06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7"/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4"/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$C$20</formula>
    </cfRule>
    <cfRule type="cellIs" priority="6" operator="greaterThan" dxfId="1">
      <formula>$C$20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3:O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3:O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7"/>
    <row r="8"/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3:U13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0.2726776553535727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0.5447319900000001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97.76595708000001</v>
      </c>
      <c r="C7" s="56">
        <f>(D7/B7)</f>
        <v/>
      </c>
      <c r="D7" s="56" t="n">
        <v>33.9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3:U20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0.1039226378285644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5" t="n">
        <v>0.44772358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25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2023-08-16T13:54:44Z</dcterms:modified>
  <cp:lastModifiedBy>Tiko</cp:lastModifiedBy>
</cp:coreProperties>
</file>